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05" windowWidth="15240" windowHeight="8670" tabRatio="824" activeTab="4"/>
  </bookViews>
  <sheets>
    <sheet name="Hướng dẫn" sheetId="13" r:id="rId1"/>
    <sheet name="TÊN HỌC PHẦN 15TCCN" sheetId="12" r:id="rId2"/>
    <sheet name="DANH SÁCH LỚP" sheetId="11" r:id="rId3"/>
    <sheet name="TH TCCN" sheetId="22" r:id="rId4"/>
    <sheet name="LT TCCN" sheetId="14" r:id="rId5"/>
    <sheet name="DANH SÁCH HỌC LẠI" sheetId="24" r:id="rId6"/>
    <sheet name="LT TCCN HL" sheetId="17" r:id="rId7"/>
    <sheet name="TH TCCN HL" sheetId="23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\0">'[1]PNT-QUOT-#3'!#REF!</definedName>
    <definedName name="\d">'[2]??-BLDG'!#REF!</definedName>
    <definedName name="\e">'[2]??-BLDG'!#REF!</definedName>
    <definedName name="\f">'[2]??-BLDG'!#REF!</definedName>
    <definedName name="\g">'[2]??-BLDG'!#REF!</definedName>
    <definedName name="\h">'[2]??-BLDG'!#REF!</definedName>
    <definedName name="\i">'[2]??-BLDG'!#REF!</definedName>
    <definedName name="\j">'[2]??-BLDG'!#REF!</definedName>
    <definedName name="\k">'[2]??-BLDG'!#REF!</definedName>
    <definedName name="\l">'[2]??-BLDG'!#REF!</definedName>
    <definedName name="\m">'[2]??-BLDG'!#REF!</definedName>
    <definedName name="\n">'[2]??-BLDG'!#REF!</definedName>
    <definedName name="\o">'[2]??-BLDG'!#REF!</definedName>
    <definedName name="\z">'[1]COAT&amp;WRAP-QIOT-#3'!#REF!</definedName>
    <definedName name="_1">#N/A</definedName>
    <definedName name="_1000A01">#N/A</definedName>
    <definedName name="_2">#N/A</definedName>
    <definedName name="_A65700">'[3]MTO REV.2(ARMOR)'!#REF!</definedName>
    <definedName name="_A65800">'[3]MTO REV.2(ARMOR)'!#REF!</definedName>
    <definedName name="_A66000">'[3]MTO REV.2(ARMOR)'!#REF!</definedName>
    <definedName name="_A67000">'[3]MTO REV.2(ARMOR)'!#REF!</definedName>
    <definedName name="_A68000">'[3]MTO REV.2(ARMOR)'!#REF!</definedName>
    <definedName name="_A70000">'[3]MTO REV.2(ARMOR)'!#REF!</definedName>
    <definedName name="_A75000">'[3]MTO REV.2(ARMOR)'!#REF!</definedName>
    <definedName name="_A85000">'[3]MTO REV.2(ARMOR)'!#REF!</definedName>
    <definedName name="_CON1">#REF!</definedName>
    <definedName name="_CON2">#REF!</definedName>
    <definedName name="_Fill" hidden="1">#REF!</definedName>
    <definedName name="_xlnm._FilterDatabase" localSheetId="5" hidden="1">'DANH SÁCH HỌC LẠI'!$A$11:$M$11</definedName>
    <definedName name="_xlnm._FilterDatabase" localSheetId="2" hidden="1">'DANH SÁCH LỚP'!$A$1:$F$274</definedName>
    <definedName name="_xlnm._FilterDatabase" localSheetId="4" hidden="1">'LT TCCN'!$A$8:$P$11</definedName>
    <definedName name="_xlnm._FilterDatabase" localSheetId="6" hidden="1">'LT TCCN HL'!$A$8:$P$11</definedName>
    <definedName name="_xlnm._FilterDatabase" localSheetId="3" hidden="1">'TH TCCN'!$A$8:$P$11</definedName>
    <definedName name="_xlnm._FilterDatabase" localSheetId="7" hidden="1">'TH TCCN HL'!$A$8:$P$11</definedName>
    <definedName name="_Key1" hidden="1">#REF!</definedName>
    <definedName name="_Key2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'[1]PNT-QUOT-#3'!#REF!</definedName>
    <definedName name="A01_">#N/A</definedName>
    <definedName name="A01AC">#N/A</definedName>
    <definedName name="A01CAT">#N/A</definedName>
    <definedName name="A01CODE">#N/A</definedName>
    <definedName name="A01DATA">#N/A</definedName>
    <definedName name="A01MI">#N/A</definedName>
    <definedName name="A01TO">#N/A</definedName>
    <definedName name="A60000.">#REF!</definedName>
    <definedName name="AA">#REF!</definedName>
    <definedName name="AAA">'[4]MTL$-INTER'!#REF!</definedName>
    <definedName name="All_Item">#REF!</definedName>
    <definedName name="ALPIN">#N/A</definedName>
    <definedName name="ALPJYOU">#N/A</definedName>
    <definedName name="ALPTOI">#N/A</definedName>
    <definedName name="B">'[1]PNT-QUOT-#3'!#REF!</definedName>
    <definedName name="BB">#REF!</definedName>
    <definedName name="BOQ">#REF!</definedName>
    <definedName name="BVCISUMMARY">#REF!</definedName>
    <definedName name="CABLE2">'[5]MTO REV.0'!$A$1:$Q$570</definedName>
    <definedName name="Category_All">#REF!</definedName>
    <definedName name="CATIN">#N/A</definedName>
    <definedName name="CATJYOU">#N/A</definedName>
    <definedName name="CATREC">#N/A</definedName>
    <definedName name="CATSYU">#N/A</definedName>
    <definedName name="COAT">'[1]PNT-QUOT-#3'!#REF!</definedName>
    <definedName name="COMMON">#REF!</definedName>
    <definedName name="CON_EQP_COS">#REF!</definedName>
    <definedName name="CON_EQP_COST">#REF!</definedName>
    <definedName name="CONST_EQ">#REF!</definedName>
    <definedName name="COVER">#REF!</definedName>
    <definedName name="_xlnm.Criteria">[6]SILICATE!#REF!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CURRENCY">#REF!</definedName>
    <definedName name="D_7101A_B">#REF!</definedName>
    <definedName name="danhsach">#REF!</definedName>
    <definedName name="_xlnm.Database">#REF!</definedName>
    <definedName name="DataFilter">[7]!DataFilter</definedName>
    <definedName name="DataSort">[7]!DataSort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[6]SILICATE!#REF!</definedName>
    <definedName name="FACTOR">#REF!</definedName>
    <definedName name="FP">'[1]COAT&amp;WRAP-QIOT-#3'!#REF!</definedName>
    <definedName name="GoBack">[7]Sheet1!GoBack</definedName>
    <definedName name="GPT_GROUNDING_PT">'[8]NEW-PANEL'!#REF!</definedName>
    <definedName name="HOME_MANP">#REF!</definedName>
    <definedName name="HOMEOFFICE_COST">#REF!</definedName>
    <definedName name="HTML_CodePage" hidden="1">950</definedName>
    <definedName name="HTML_Control" localSheetId="5" hidden="1">{"'Sheet1'!$L$16"}</definedName>
    <definedName name="HTML_Control" localSheetId="3" hidden="1">{"'Sheet1'!$L$16"}</definedName>
    <definedName name="HTML_Control" localSheetId="7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IDLAB_COST">#REF!</definedName>
    <definedName name="IND_LAB">#REF!</definedName>
    <definedName name="INDMANP">#REF!</definedName>
    <definedName name="IO">'[1]COAT&amp;WRAP-QIOT-#3'!#REF!</definedName>
    <definedName name="MAJ_CON_EQP">#REF!</definedName>
    <definedName name="MAT">'[1]COAT&amp;WRAP-QIOT-#3'!#REF!</definedName>
    <definedName name="MF">'[1]COAT&amp;WRAP-QIOT-#3'!#REF!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'[8]NEW-PANEL'!#REF!</definedName>
    <definedName name="P">'[1]PNT-QUOT-#3'!#REF!</definedName>
    <definedName name="PEJM">'[1]COAT&amp;WRAP-QIOT-#3'!#REF!</definedName>
    <definedName name="PF">'[1]PNT-QUOT-#3'!#REF!</definedName>
    <definedName name="PL_指示燈___P.B.___REST_P.B._壓扣開關">'[8]NEW-PANEL'!#REF!</definedName>
    <definedName name="PM">[9]IBASE!$AH$16:$AV$110</definedName>
    <definedName name="PRICE">#REF!</definedName>
    <definedName name="PRICE1">#REF!</definedName>
    <definedName name="_xlnm.Print_Area" localSheetId="4">'LT TCCN'!$A$1:$R$120</definedName>
    <definedName name="_xlnm.Print_Area" localSheetId="3">'TH TCCN'!$A$1:$R$129</definedName>
    <definedName name="_xlnm.Print_Area" localSheetId="7">'TH TCCN HL'!$A$1:$T$90</definedName>
    <definedName name="_xlnm.Print_Area">#REF!</definedName>
    <definedName name="Print_Area_MI">[10]ESTI.!$A$1:$U$52</definedName>
    <definedName name="_xlnm.Print_Titles" localSheetId="5">'DANH SÁCH HỌC LẠI'!$8:$8</definedName>
    <definedName name="_xlnm.Print_Titles" localSheetId="4">'LT TCCN'!$8:$11</definedName>
    <definedName name="_xlnm.Print_Titles" localSheetId="6">'LT TCCN HL'!$8:$11</definedName>
    <definedName name="_xlnm.Print_Titles" localSheetId="1">'TÊN HỌC PHẦN 15TCCN'!$2:$3</definedName>
    <definedName name="_xlnm.Print_Titles" localSheetId="3">'TH TCCN'!$8:$11</definedName>
    <definedName name="_xlnm.Print_Titles" localSheetId="7">'TH TCCN HL'!$8:$11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RECOUT">#N/A</definedName>
    <definedName name="RFP003A">#REF!</definedName>
    <definedName name="RFP003B">#REF!</definedName>
    <definedName name="RFP003C">#REF!</definedName>
    <definedName name="RFP003D">#REF!</definedName>
    <definedName name="RFP003E">#REF!</definedName>
    <definedName name="RFP003F">#REF!</definedName>
    <definedName name="RT">'[1]COAT&amp;WRAP-QIOT-#3'!#REF!</definedName>
    <definedName name="SB">[9]IBASE!$AH$7:$AL$14</definedName>
    <definedName name="SCH">#REF!</definedName>
    <definedName name="SIZE">#REF!</definedName>
    <definedName name="solver_adj" localSheetId="4" hidden="1">'LT TCCN'!$F$12:$K$12</definedName>
    <definedName name="solver_adj" localSheetId="6" hidden="1">'LT TCCN HL'!$E$12:$J$12</definedName>
    <definedName name="solver_adj" localSheetId="3" hidden="1">'TH TCCN'!$F$12:$K$12</definedName>
    <definedName name="solver_adj" localSheetId="7" hidden="1">'TH TCCN HL'!$E$12:$J$12</definedName>
    <definedName name="solver_cvg" localSheetId="4" hidden="1">0.0001</definedName>
    <definedName name="solver_cvg" localSheetId="6" hidden="1">0.0001</definedName>
    <definedName name="solver_cvg" localSheetId="3" hidden="1">0.0001</definedName>
    <definedName name="solver_cvg" localSheetId="7" hidden="1">0.0001</definedName>
    <definedName name="solver_drv" localSheetId="4" hidden="1">1</definedName>
    <definedName name="solver_drv" localSheetId="6" hidden="1">1</definedName>
    <definedName name="solver_drv" localSheetId="3" hidden="1">1</definedName>
    <definedName name="solver_drv" localSheetId="7" hidden="1">1</definedName>
    <definedName name="solver_est" localSheetId="4" hidden="1">1</definedName>
    <definedName name="solver_est" localSheetId="6" hidden="1">1</definedName>
    <definedName name="solver_est" localSheetId="3" hidden="1">1</definedName>
    <definedName name="solver_est" localSheetId="7" hidden="1">1</definedName>
    <definedName name="solver_itr" localSheetId="4" hidden="1">100</definedName>
    <definedName name="solver_itr" localSheetId="6" hidden="1">100</definedName>
    <definedName name="solver_itr" localSheetId="3" hidden="1">100</definedName>
    <definedName name="solver_itr" localSheetId="7" hidden="1">100</definedName>
    <definedName name="solver_lhs1" localSheetId="4" hidden="1">'LT TCCN'!$B$12</definedName>
    <definedName name="solver_lhs1" localSheetId="6" hidden="1">'LT TCCN HL'!$B$12</definedName>
    <definedName name="solver_lhs1" localSheetId="3" hidden="1">'TH TCCN'!$B$12</definedName>
    <definedName name="solver_lhs1" localSheetId="7" hidden="1">'TH TCCN HL'!$B$12</definedName>
    <definedName name="solver_lin" localSheetId="4" hidden="1">2</definedName>
    <definedName name="solver_lin" localSheetId="6" hidden="1">2</definedName>
    <definedName name="solver_lin" localSheetId="3" hidden="1">2</definedName>
    <definedName name="solver_lin" localSheetId="7" hidden="1">2</definedName>
    <definedName name="solver_neg" localSheetId="4" hidden="1">2</definedName>
    <definedName name="solver_neg" localSheetId="6" hidden="1">2</definedName>
    <definedName name="solver_neg" localSheetId="3" hidden="1">2</definedName>
    <definedName name="solver_neg" localSheetId="7" hidden="1">2</definedName>
    <definedName name="solver_num" localSheetId="4" hidden="1">1</definedName>
    <definedName name="solver_num" localSheetId="6" hidden="1">1</definedName>
    <definedName name="solver_num" localSheetId="3" hidden="1">1</definedName>
    <definedName name="solver_num" localSheetId="7" hidden="1">1</definedName>
    <definedName name="solver_nwt" localSheetId="4" hidden="1">1</definedName>
    <definedName name="solver_nwt" localSheetId="6" hidden="1">1</definedName>
    <definedName name="solver_nwt" localSheetId="3" hidden="1">1</definedName>
    <definedName name="solver_nwt" localSheetId="7" hidden="1">1</definedName>
    <definedName name="solver_opt" localSheetId="4" hidden="1">'LT TCCN'!#REF!</definedName>
    <definedName name="solver_opt" localSheetId="6" hidden="1">'LT TCCN HL'!#REF!</definedName>
    <definedName name="solver_opt" localSheetId="3" hidden="1">'TH TCCN'!#REF!</definedName>
    <definedName name="solver_opt" localSheetId="7" hidden="1">'TH TCCN HL'!#REF!</definedName>
    <definedName name="solver_pre" localSheetId="4" hidden="1">0.000001</definedName>
    <definedName name="solver_pre" localSheetId="6" hidden="1">0.000001</definedName>
    <definedName name="solver_pre" localSheetId="3" hidden="1">0.000001</definedName>
    <definedName name="solver_pre" localSheetId="7" hidden="1">0.000001</definedName>
    <definedName name="solver_rel1" localSheetId="4" hidden="1">2</definedName>
    <definedName name="solver_rel1" localSheetId="6" hidden="1">2</definedName>
    <definedName name="solver_rel1" localSheetId="3" hidden="1">2</definedName>
    <definedName name="solver_rel1" localSheetId="7" hidden="1">2</definedName>
    <definedName name="solver_rhs1" localSheetId="4" hidden="1">#REF!</definedName>
    <definedName name="solver_rhs1" localSheetId="6" hidden="1">#REF!</definedName>
    <definedName name="solver_rhs1" localSheetId="3" hidden="1">#REF!</definedName>
    <definedName name="solver_rhs1" localSheetId="7" hidden="1">#REF!</definedName>
    <definedName name="solver_scl" localSheetId="4" hidden="1">2</definedName>
    <definedName name="solver_scl" localSheetId="6" hidden="1">2</definedName>
    <definedName name="solver_scl" localSheetId="3" hidden="1">2</definedName>
    <definedName name="solver_scl" localSheetId="7" hidden="1">2</definedName>
    <definedName name="solver_sho" localSheetId="4" hidden="1">2</definedName>
    <definedName name="solver_sho" localSheetId="6" hidden="1">2</definedName>
    <definedName name="solver_sho" localSheetId="3" hidden="1">2</definedName>
    <definedName name="solver_sho" localSheetId="7" hidden="1">2</definedName>
    <definedName name="solver_tim" localSheetId="4" hidden="1">100</definedName>
    <definedName name="solver_tim" localSheetId="6" hidden="1">100</definedName>
    <definedName name="solver_tim" localSheetId="3" hidden="1">100</definedName>
    <definedName name="solver_tim" localSheetId="7" hidden="1">100</definedName>
    <definedName name="solver_tol" localSheetId="4" hidden="1">0.05</definedName>
    <definedName name="solver_tol" localSheetId="6" hidden="1">0.05</definedName>
    <definedName name="solver_tol" localSheetId="3" hidden="1">0.05</definedName>
    <definedName name="solver_tol" localSheetId="7" hidden="1">0.05</definedName>
    <definedName name="solver_typ" localSheetId="4" hidden="1">1</definedName>
    <definedName name="solver_typ" localSheetId="6" hidden="1">1</definedName>
    <definedName name="solver_typ" localSheetId="3" hidden="1">1</definedName>
    <definedName name="solver_typ" localSheetId="7" hidden="1">1</definedName>
    <definedName name="solver_val" localSheetId="4" hidden="1">0</definedName>
    <definedName name="solver_val" localSheetId="6" hidden="1">0</definedName>
    <definedName name="solver_val" localSheetId="3" hidden="1">0</definedName>
    <definedName name="solver_val" localSheetId="7" hidden="1">0</definedName>
    <definedName name="SORT">#REF!</definedName>
    <definedName name="SORT_AREA">'[10]DI-ESTI'!$A$8:$R$489</definedName>
    <definedName name="SP">'[1]PNT-QUOT-#3'!#REF!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HI">#REF!</definedName>
    <definedName name="THK">'[1]COAT&amp;WRAP-QIOT-#3'!#REF!</definedName>
    <definedName name="TITAN">#REF!</definedName>
    <definedName name="TPLRP">#REF!</definedName>
    <definedName name="TRADE2">#REF!</definedName>
    <definedName name="TRANSFORMER">'[8]NEW-PANEL'!#REF!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N13" i="22" l="1"/>
  <c r="N14" i="22"/>
  <c r="N15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N35" i="22"/>
  <c r="N36" i="22"/>
  <c r="N37" i="22"/>
  <c r="N38" i="22"/>
  <c r="N39" i="22"/>
  <c r="N40" i="22"/>
  <c r="N41" i="22"/>
  <c r="N42" i="22"/>
  <c r="N43" i="22"/>
  <c r="N44" i="22"/>
  <c r="N45" i="22"/>
  <c r="N46" i="22"/>
  <c r="N47" i="22"/>
  <c r="N48" i="22"/>
  <c r="N49" i="22"/>
  <c r="N50" i="22"/>
  <c r="N51" i="22"/>
  <c r="N52" i="22"/>
  <c r="N53" i="22"/>
  <c r="N54" i="22"/>
  <c r="N55" i="22"/>
  <c r="N56" i="22"/>
  <c r="N57" i="22"/>
  <c r="N58" i="22"/>
  <c r="N59" i="22"/>
  <c r="N60" i="22"/>
  <c r="N61" i="22"/>
  <c r="N62" i="22"/>
  <c r="N63" i="22"/>
  <c r="N64" i="22"/>
  <c r="N65" i="22"/>
  <c r="N66" i="22"/>
  <c r="N67" i="22"/>
  <c r="N68" i="22"/>
  <c r="N69" i="22"/>
  <c r="N70" i="22"/>
  <c r="N71" i="22"/>
  <c r="N72" i="22"/>
  <c r="N73" i="22"/>
  <c r="N74" i="22"/>
  <c r="N75" i="22"/>
  <c r="N76" i="22"/>
  <c r="N77" i="22"/>
  <c r="N78" i="22"/>
  <c r="N79" i="22"/>
  <c r="N80" i="22"/>
  <c r="N81" i="22"/>
  <c r="N82" i="22"/>
  <c r="N83" i="22"/>
  <c r="N84" i="22"/>
  <c r="N85" i="22"/>
  <c r="N86" i="22"/>
  <c r="N87" i="22"/>
  <c r="N88" i="22"/>
  <c r="N89" i="22"/>
  <c r="N90" i="22"/>
  <c r="N91" i="22"/>
  <c r="N92" i="22"/>
  <c r="N93" i="22"/>
  <c r="N94" i="22"/>
  <c r="N95" i="22"/>
  <c r="N96" i="22"/>
  <c r="N97" i="22"/>
  <c r="N98" i="22"/>
  <c r="N99" i="22"/>
  <c r="N100" i="22"/>
  <c r="N101" i="22"/>
  <c r="N12" i="22"/>
  <c r="L14" i="22"/>
  <c r="P14" i="22"/>
  <c r="Q14" i="22"/>
  <c r="R14" i="22"/>
  <c r="L15" i="22"/>
  <c r="P15" i="22"/>
  <c r="Q15" i="22"/>
  <c r="R15" i="22"/>
  <c r="L16" i="22"/>
  <c r="P16" i="22"/>
  <c r="Q16" i="22"/>
  <c r="R16" i="22"/>
  <c r="L17" i="22"/>
  <c r="P17" i="22"/>
  <c r="Q17" i="22"/>
  <c r="R17" i="22"/>
  <c r="L18" i="22"/>
  <c r="P18" i="22"/>
  <c r="Q18" i="22"/>
  <c r="R18" i="22"/>
  <c r="L19" i="22"/>
  <c r="P19" i="22"/>
  <c r="Q19" i="22"/>
  <c r="R19" i="22"/>
  <c r="L20" i="22"/>
  <c r="P20" i="22"/>
  <c r="Q20" i="22"/>
  <c r="R20" i="22"/>
  <c r="L21" i="22"/>
  <c r="P21" i="22"/>
  <c r="Q21" i="22"/>
  <c r="R21" i="22"/>
  <c r="L22" i="22"/>
  <c r="P22" i="22"/>
  <c r="Q22" i="22"/>
  <c r="R22" i="22"/>
  <c r="L23" i="22"/>
  <c r="P23" i="22"/>
  <c r="Q23" i="22"/>
  <c r="R23" i="22"/>
  <c r="L24" i="22"/>
  <c r="P24" i="22"/>
  <c r="Q24" i="22"/>
  <c r="R24" i="22"/>
  <c r="L25" i="22"/>
  <c r="P25" i="22"/>
  <c r="Q25" i="22"/>
  <c r="R25" i="22"/>
  <c r="L26" i="22"/>
  <c r="P26" i="22"/>
  <c r="Q26" i="22"/>
  <c r="R26" i="22"/>
  <c r="L27" i="22"/>
  <c r="P27" i="22"/>
  <c r="Q27" i="22"/>
  <c r="R27" i="22"/>
  <c r="L28" i="22"/>
  <c r="P28" i="22"/>
  <c r="Q28" i="22"/>
  <c r="R28" i="22"/>
  <c r="L29" i="22"/>
  <c r="P29" i="22"/>
  <c r="Q29" i="22"/>
  <c r="R29" i="22"/>
  <c r="L30" i="22"/>
  <c r="P30" i="22"/>
  <c r="Q30" i="22"/>
  <c r="R30" i="22"/>
  <c r="L31" i="22"/>
  <c r="P31" i="22"/>
  <c r="Q31" i="22"/>
  <c r="R31" i="22"/>
  <c r="L32" i="22"/>
  <c r="P32" i="22"/>
  <c r="Q32" i="22"/>
  <c r="R32" i="22"/>
  <c r="L33" i="22"/>
  <c r="P33" i="22"/>
  <c r="Q33" i="22"/>
  <c r="R33" i="22"/>
  <c r="L34" i="22"/>
  <c r="P34" i="22"/>
  <c r="Q34" i="22"/>
  <c r="R34" i="22"/>
  <c r="L35" i="22"/>
  <c r="P35" i="22"/>
  <c r="Q35" i="22"/>
  <c r="R35" i="22"/>
  <c r="L36" i="22"/>
  <c r="P36" i="22"/>
  <c r="Q36" i="22"/>
  <c r="R36" i="22"/>
  <c r="L37" i="22"/>
  <c r="P37" i="22"/>
  <c r="Q37" i="22"/>
  <c r="R37" i="22"/>
  <c r="L38" i="22"/>
  <c r="P38" i="22"/>
  <c r="Q38" i="22"/>
  <c r="R38" i="22"/>
  <c r="L39" i="22"/>
  <c r="P39" i="22"/>
  <c r="Q39" i="22"/>
  <c r="R39" i="22"/>
  <c r="L40" i="22"/>
  <c r="P40" i="22"/>
  <c r="Q40" i="22"/>
  <c r="R40" i="22"/>
  <c r="L41" i="22"/>
  <c r="P41" i="22"/>
  <c r="Q41" i="22"/>
  <c r="R41" i="22"/>
  <c r="L42" i="22"/>
  <c r="P42" i="22"/>
  <c r="Q42" i="22"/>
  <c r="R42" i="22"/>
  <c r="L43" i="22"/>
  <c r="P43" i="22"/>
  <c r="Q43" i="22"/>
  <c r="R43" i="22"/>
  <c r="L44" i="22"/>
  <c r="P44" i="22"/>
  <c r="Q44" i="22"/>
  <c r="R44" i="22"/>
  <c r="L45" i="22"/>
  <c r="P45" i="22"/>
  <c r="Q45" i="22"/>
  <c r="R45" i="22"/>
  <c r="L46" i="22"/>
  <c r="P46" i="22"/>
  <c r="Q46" i="22"/>
  <c r="R46" i="22"/>
  <c r="L47" i="22"/>
  <c r="P47" i="22"/>
  <c r="Q47" i="22"/>
  <c r="R47" i="22"/>
  <c r="L48" i="22"/>
  <c r="P48" i="22"/>
  <c r="Q48" i="22"/>
  <c r="R48" i="22"/>
  <c r="L49" i="22"/>
  <c r="P49" i="22"/>
  <c r="Q49" i="22"/>
  <c r="R49" i="22"/>
  <c r="L50" i="22"/>
  <c r="P50" i="22"/>
  <c r="Q50" i="22"/>
  <c r="R50" i="22"/>
  <c r="L51" i="22"/>
  <c r="P51" i="22"/>
  <c r="Q51" i="22"/>
  <c r="R51" i="22"/>
  <c r="L52" i="22"/>
  <c r="P52" i="22"/>
  <c r="Q52" i="22"/>
  <c r="R52" i="22"/>
  <c r="L53" i="22"/>
  <c r="P53" i="22"/>
  <c r="Q53" i="22"/>
  <c r="R53" i="22"/>
  <c r="L54" i="22"/>
  <c r="P54" i="22"/>
  <c r="Q54" i="22"/>
  <c r="R54" i="22"/>
  <c r="L55" i="22"/>
  <c r="P55" i="22"/>
  <c r="Q55" i="22"/>
  <c r="R55" i="22"/>
  <c r="L56" i="22"/>
  <c r="P56" i="22"/>
  <c r="Q56" i="22"/>
  <c r="R56" i="22"/>
  <c r="L57" i="22"/>
  <c r="P57" i="22"/>
  <c r="Q57" i="22"/>
  <c r="R57" i="22"/>
  <c r="L58" i="22"/>
  <c r="P58" i="22"/>
  <c r="Q58" i="22"/>
  <c r="R58" i="22"/>
  <c r="L59" i="22"/>
  <c r="P59" i="22"/>
  <c r="Q59" i="22"/>
  <c r="R59" i="22"/>
  <c r="L60" i="22"/>
  <c r="P60" i="22"/>
  <c r="Q60" i="22"/>
  <c r="R60" i="22"/>
  <c r="L61" i="22"/>
  <c r="P61" i="22"/>
  <c r="Q61" i="22"/>
  <c r="R61" i="22"/>
  <c r="L62" i="22"/>
  <c r="P62" i="22"/>
  <c r="Q62" i="22"/>
  <c r="R62" i="22"/>
  <c r="L63" i="22"/>
  <c r="P63" i="22"/>
  <c r="Q63" i="22"/>
  <c r="R63" i="22"/>
  <c r="L64" i="22"/>
  <c r="P64" i="22"/>
  <c r="Q64" i="22"/>
  <c r="R64" i="22"/>
  <c r="L65" i="22"/>
  <c r="P65" i="22"/>
  <c r="Q65" i="22"/>
  <c r="R65" i="22"/>
  <c r="L66" i="22"/>
  <c r="P66" i="22"/>
  <c r="Q66" i="22"/>
  <c r="R66" i="22"/>
  <c r="L67" i="22"/>
  <c r="P67" i="22"/>
  <c r="Q67" i="22"/>
  <c r="R67" i="22"/>
  <c r="L68" i="22"/>
  <c r="P68" i="22"/>
  <c r="Q68" i="22"/>
  <c r="R68" i="22"/>
  <c r="L69" i="22"/>
  <c r="P69" i="22"/>
  <c r="Q69" i="22"/>
  <c r="R69" i="22"/>
  <c r="L70" i="22"/>
  <c r="P70" i="22"/>
  <c r="Q70" i="22"/>
  <c r="R70" i="22"/>
  <c r="L71" i="22"/>
  <c r="P71" i="22"/>
  <c r="Q71" i="22"/>
  <c r="R71" i="22"/>
  <c r="L72" i="22"/>
  <c r="P72" i="22"/>
  <c r="Q72" i="22"/>
  <c r="R72" i="22"/>
  <c r="L73" i="22"/>
  <c r="P73" i="22"/>
  <c r="Q73" i="22"/>
  <c r="R73" i="22"/>
  <c r="L74" i="22"/>
  <c r="P74" i="22"/>
  <c r="Q74" i="22"/>
  <c r="R74" i="22"/>
  <c r="L75" i="22"/>
  <c r="P75" i="22"/>
  <c r="Q75" i="22"/>
  <c r="R75" i="22"/>
  <c r="L76" i="22"/>
  <c r="P76" i="22"/>
  <c r="Q76" i="22"/>
  <c r="R76" i="22"/>
  <c r="L77" i="22"/>
  <c r="P77" i="22"/>
  <c r="Q77" i="22"/>
  <c r="R77" i="22"/>
  <c r="L78" i="22"/>
  <c r="P78" i="22"/>
  <c r="Q78" i="22"/>
  <c r="R78" i="22"/>
  <c r="L79" i="22"/>
  <c r="P79" i="22"/>
  <c r="Q79" i="22"/>
  <c r="R79" i="22"/>
  <c r="L80" i="22"/>
  <c r="P80" i="22"/>
  <c r="Q80" i="22"/>
  <c r="R80" i="22"/>
  <c r="L81" i="22"/>
  <c r="P81" i="22"/>
  <c r="Q81" i="22"/>
  <c r="R81" i="22"/>
  <c r="L82" i="22"/>
  <c r="P82" i="22"/>
  <c r="Q82" i="22"/>
  <c r="R82" i="22"/>
  <c r="L83" i="22"/>
  <c r="P83" i="22"/>
  <c r="Q83" i="22"/>
  <c r="R83" i="22"/>
  <c r="L84" i="22"/>
  <c r="P84" i="22"/>
  <c r="Q84" i="22"/>
  <c r="R84" i="22"/>
  <c r="L85" i="22"/>
  <c r="P85" i="22"/>
  <c r="Q85" i="22"/>
  <c r="R85" i="22"/>
  <c r="L86" i="22"/>
  <c r="P86" i="22"/>
  <c r="Q86" i="22"/>
  <c r="R86" i="22"/>
  <c r="L87" i="22"/>
  <c r="P87" i="22"/>
  <c r="Q87" i="22"/>
  <c r="R87" i="22"/>
  <c r="L88" i="22"/>
  <c r="P88" i="22"/>
  <c r="Q88" i="22"/>
  <c r="R88" i="22"/>
  <c r="P89" i="22"/>
  <c r="Q89" i="22"/>
  <c r="R89" i="22"/>
  <c r="P90" i="22"/>
  <c r="Q90" i="22"/>
  <c r="R90" i="22"/>
  <c r="P91" i="22"/>
  <c r="Q91" i="22"/>
  <c r="R91" i="22"/>
  <c r="P92" i="22"/>
  <c r="Q92" i="22"/>
  <c r="R92" i="22"/>
  <c r="P93" i="22"/>
  <c r="Q93" i="22"/>
  <c r="R93" i="22"/>
  <c r="P94" i="22"/>
  <c r="Q94" i="22"/>
  <c r="R94" i="22"/>
  <c r="P95" i="22"/>
  <c r="Q95" i="22"/>
  <c r="R95" i="22"/>
  <c r="P96" i="22"/>
  <c r="Q96" i="22"/>
  <c r="R96" i="22"/>
  <c r="P97" i="22"/>
  <c r="Q97" i="22"/>
  <c r="R97" i="22"/>
  <c r="P98" i="22"/>
  <c r="Q98" i="22"/>
  <c r="R98" i="22"/>
  <c r="P99" i="22"/>
  <c r="Q99" i="22"/>
  <c r="R99" i="22"/>
  <c r="P100" i="22"/>
  <c r="Q100" i="22"/>
  <c r="R100" i="22"/>
  <c r="P101" i="22"/>
  <c r="Q101" i="22"/>
  <c r="R101" i="22"/>
  <c r="L89" i="22"/>
  <c r="L90" i="22"/>
  <c r="L91" i="22"/>
  <c r="L92" i="22"/>
  <c r="L93" i="22"/>
  <c r="L94" i="22"/>
  <c r="L95" i="22"/>
  <c r="L96" i="22"/>
  <c r="L97" i="22"/>
  <c r="L98" i="22"/>
  <c r="L99" i="22"/>
  <c r="L100" i="22"/>
  <c r="L101" i="22"/>
  <c r="C14" i="22"/>
  <c r="D14" i="22"/>
  <c r="C15" i="22"/>
  <c r="D15" i="22"/>
  <c r="C16" i="22"/>
  <c r="D16" i="22"/>
  <c r="C17" i="22"/>
  <c r="D17" i="22"/>
  <c r="C18" i="22"/>
  <c r="D18" i="22"/>
  <c r="C19" i="22"/>
  <c r="D19" i="22"/>
  <c r="C20" i="22"/>
  <c r="D20" i="22"/>
  <c r="C21" i="22"/>
  <c r="D21" i="22"/>
  <c r="C22" i="22"/>
  <c r="D22" i="22"/>
  <c r="C23" i="22"/>
  <c r="D23" i="22"/>
  <c r="C24" i="22"/>
  <c r="D24" i="22"/>
  <c r="C25" i="22"/>
  <c r="D25" i="22"/>
  <c r="C26" i="22"/>
  <c r="D26" i="22"/>
  <c r="C27" i="22"/>
  <c r="D27" i="22"/>
  <c r="C28" i="22"/>
  <c r="D28" i="22"/>
  <c r="C29" i="22"/>
  <c r="D29" i="22"/>
  <c r="C30" i="22"/>
  <c r="D30" i="22"/>
  <c r="C31" i="22"/>
  <c r="D31" i="22"/>
  <c r="C32" i="22"/>
  <c r="D32" i="22"/>
  <c r="C33" i="22"/>
  <c r="D33" i="22"/>
  <c r="C34" i="22"/>
  <c r="D34" i="22"/>
  <c r="C35" i="22"/>
  <c r="D35" i="22"/>
  <c r="C36" i="22"/>
  <c r="D36" i="22"/>
  <c r="C37" i="22"/>
  <c r="D37" i="22"/>
  <c r="C38" i="22"/>
  <c r="D38" i="22"/>
  <c r="C39" i="22"/>
  <c r="D39" i="22"/>
  <c r="C40" i="22"/>
  <c r="D40" i="22"/>
  <c r="C41" i="22"/>
  <c r="D41" i="22"/>
  <c r="C42" i="22"/>
  <c r="D42" i="22"/>
  <c r="C43" i="22"/>
  <c r="D43" i="22"/>
  <c r="C44" i="22"/>
  <c r="D44" i="22"/>
  <c r="C45" i="22"/>
  <c r="D45" i="22"/>
  <c r="C46" i="22"/>
  <c r="D46" i="22"/>
  <c r="C47" i="22"/>
  <c r="D47" i="22"/>
  <c r="C48" i="22"/>
  <c r="D48" i="22"/>
  <c r="C49" i="22"/>
  <c r="D49" i="22"/>
  <c r="C50" i="22"/>
  <c r="D50" i="22"/>
  <c r="C51" i="22"/>
  <c r="D51" i="22"/>
  <c r="C52" i="22"/>
  <c r="D52" i="22"/>
  <c r="C53" i="22"/>
  <c r="D53" i="22"/>
  <c r="C54" i="22"/>
  <c r="D54" i="22"/>
  <c r="C55" i="22"/>
  <c r="D55" i="22"/>
  <c r="C56" i="22"/>
  <c r="D56" i="22"/>
  <c r="C57" i="22"/>
  <c r="D57" i="22"/>
  <c r="C58" i="22"/>
  <c r="D58" i="22"/>
  <c r="C59" i="22"/>
  <c r="D59" i="22"/>
  <c r="C60" i="22"/>
  <c r="D60" i="22"/>
  <c r="C61" i="22"/>
  <c r="D61" i="22"/>
  <c r="C62" i="22"/>
  <c r="D62" i="22"/>
  <c r="C63" i="22"/>
  <c r="D63" i="22"/>
  <c r="C64" i="22"/>
  <c r="D64" i="22"/>
  <c r="C65" i="22"/>
  <c r="D65" i="22"/>
  <c r="C66" i="22"/>
  <c r="D66" i="22"/>
  <c r="C67" i="22"/>
  <c r="D67" i="22"/>
  <c r="C68" i="22"/>
  <c r="D68" i="22"/>
  <c r="C69" i="22"/>
  <c r="D69" i="22"/>
  <c r="C70" i="22"/>
  <c r="D70" i="22"/>
  <c r="C71" i="22"/>
  <c r="D71" i="22"/>
  <c r="C72" i="22"/>
  <c r="D72" i="22"/>
  <c r="C73" i="22"/>
  <c r="D73" i="22"/>
  <c r="C74" i="22"/>
  <c r="D74" i="22"/>
  <c r="C75" i="22"/>
  <c r="D75" i="22"/>
  <c r="C76" i="22"/>
  <c r="D76" i="22"/>
  <c r="C77" i="22"/>
  <c r="D77" i="22"/>
  <c r="C78" i="22"/>
  <c r="D78" i="22"/>
  <c r="C79" i="22"/>
  <c r="D79" i="22"/>
  <c r="C80" i="22"/>
  <c r="D80" i="22"/>
  <c r="C81" i="22"/>
  <c r="D81" i="22"/>
  <c r="C82" i="22"/>
  <c r="D82" i="22"/>
  <c r="C83" i="22"/>
  <c r="D83" i="22"/>
  <c r="C84" i="22"/>
  <c r="D84" i="22"/>
  <c r="C85" i="22"/>
  <c r="D85" i="22"/>
  <c r="C86" i="22"/>
  <c r="D86" i="22"/>
  <c r="C87" i="22"/>
  <c r="D87" i="22"/>
  <c r="C88" i="22"/>
  <c r="D88" i="22"/>
  <c r="C89" i="22"/>
  <c r="D89" i="22"/>
  <c r="C90" i="22"/>
  <c r="D90" i="22"/>
  <c r="C91" i="22"/>
  <c r="D91" i="22"/>
  <c r="C92" i="22"/>
  <c r="D92" i="22"/>
  <c r="C93" i="22"/>
  <c r="D93" i="22"/>
  <c r="C94" i="22"/>
  <c r="D94" i="22"/>
  <c r="C95" i="22"/>
  <c r="D95" i="22"/>
  <c r="C96" i="22"/>
  <c r="D96" i="22"/>
  <c r="C97" i="22"/>
  <c r="D97" i="22"/>
  <c r="C98" i="22"/>
  <c r="D98" i="22"/>
  <c r="C99" i="22"/>
  <c r="D99" i="22"/>
  <c r="C100" i="22"/>
  <c r="D100" i="22"/>
  <c r="C101" i="22"/>
  <c r="D101" i="22"/>
  <c r="A15" i="22"/>
  <c r="A16" i="22"/>
  <c r="A17" i="22"/>
  <c r="A18" i="22"/>
  <c r="A19" i="22"/>
  <c r="A20" i="22"/>
  <c r="A21" i="22"/>
  <c r="A22" i="22"/>
  <c r="A23" i="22"/>
  <c r="A24" i="22"/>
  <c r="A25" i="22"/>
  <c r="A26" i="22"/>
  <c r="A27" i="22"/>
  <c r="A28" i="22"/>
  <c r="A29" i="22"/>
  <c r="A30" i="22"/>
  <c r="A31" i="22"/>
  <c r="A32" i="22"/>
  <c r="A33" i="22"/>
  <c r="A34" i="22"/>
  <c r="A35" i="22"/>
  <c r="A36" i="22"/>
  <c r="A37" i="22"/>
  <c r="A38" i="22"/>
  <c r="A39" i="22"/>
  <c r="A40" i="22"/>
  <c r="A41" i="22"/>
  <c r="A42" i="22"/>
  <c r="A43" i="22"/>
  <c r="A44" i="22"/>
  <c r="A45" i="22"/>
  <c r="A46" i="22"/>
  <c r="A47" i="22"/>
  <c r="A48" i="22"/>
  <c r="A49" i="22"/>
  <c r="A50" i="22"/>
  <c r="A51" i="22"/>
  <c r="A52" i="22"/>
  <c r="A53" i="22"/>
  <c r="A54" i="22"/>
  <c r="A55" i="22"/>
  <c r="A56" i="22"/>
  <c r="A57" i="22"/>
  <c r="A58" i="22"/>
  <c r="A59" i="22"/>
  <c r="A60" i="22"/>
  <c r="A61" i="22"/>
  <c r="A62" i="22"/>
  <c r="A63" i="22"/>
  <c r="A64" i="22"/>
  <c r="A65" i="22"/>
  <c r="A66" i="22"/>
  <c r="A67" i="22"/>
  <c r="A68" i="22"/>
  <c r="A69" i="22"/>
  <c r="A70" i="22"/>
  <c r="A71" i="22"/>
  <c r="A72" i="22"/>
  <c r="A73" i="22"/>
  <c r="A74" i="22"/>
  <c r="A75" i="22"/>
  <c r="A76" i="22"/>
  <c r="A77" i="22"/>
  <c r="A78" i="22"/>
  <c r="A79" i="22"/>
  <c r="A80" i="22"/>
  <c r="A81" i="22"/>
  <c r="A82" i="22"/>
  <c r="A83" i="22"/>
  <c r="A84" i="22"/>
  <c r="A85" i="22"/>
  <c r="A86" i="22"/>
  <c r="A87" i="22"/>
  <c r="A88" i="22"/>
  <c r="A89" i="22"/>
  <c r="A90" i="22"/>
  <c r="A91" i="22"/>
  <c r="A92" i="22"/>
  <c r="A93" i="22"/>
  <c r="A94" i="22"/>
  <c r="A95" i="22"/>
  <c r="A96" i="22"/>
  <c r="A97" i="22"/>
  <c r="A98" i="22"/>
  <c r="A99" i="22"/>
  <c r="A100" i="22"/>
  <c r="A101" i="22"/>
  <c r="L14" i="14"/>
  <c r="N14" i="14"/>
  <c r="P14" i="14"/>
  <c r="Q14" i="14"/>
  <c r="R14" i="14"/>
  <c r="L15" i="14"/>
  <c r="N15" i="14"/>
  <c r="P15" i="14"/>
  <c r="Q15" i="14"/>
  <c r="R15" i="14"/>
  <c r="L16" i="14"/>
  <c r="N16" i="14"/>
  <c r="P16" i="14"/>
  <c r="Q16" i="14"/>
  <c r="R16" i="14"/>
  <c r="L17" i="14"/>
  <c r="N17" i="14"/>
  <c r="P17" i="14"/>
  <c r="Q17" i="14"/>
  <c r="R17" i="14"/>
  <c r="L18" i="14"/>
  <c r="N18" i="14"/>
  <c r="P18" i="14"/>
  <c r="Q18" i="14"/>
  <c r="R18" i="14"/>
  <c r="L19" i="14"/>
  <c r="N19" i="14"/>
  <c r="P19" i="14"/>
  <c r="Q19" i="14"/>
  <c r="R19" i="14"/>
  <c r="L20" i="14"/>
  <c r="N20" i="14"/>
  <c r="P20" i="14"/>
  <c r="Q20" i="14"/>
  <c r="R20" i="14"/>
  <c r="L21" i="14"/>
  <c r="N21" i="14"/>
  <c r="P21" i="14"/>
  <c r="Q21" i="14"/>
  <c r="R21" i="14"/>
  <c r="L22" i="14"/>
  <c r="N22" i="14"/>
  <c r="P22" i="14"/>
  <c r="Q22" i="14"/>
  <c r="R22" i="14"/>
  <c r="L23" i="14"/>
  <c r="N23" i="14"/>
  <c r="P23" i="14"/>
  <c r="Q23" i="14"/>
  <c r="R23" i="14"/>
  <c r="L24" i="14"/>
  <c r="N24" i="14"/>
  <c r="P24" i="14"/>
  <c r="Q24" i="14"/>
  <c r="R24" i="14"/>
  <c r="L25" i="14"/>
  <c r="N25" i="14"/>
  <c r="P25" i="14"/>
  <c r="Q25" i="14"/>
  <c r="R25" i="14"/>
  <c r="L26" i="14"/>
  <c r="N26" i="14"/>
  <c r="P26" i="14"/>
  <c r="Q26" i="14"/>
  <c r="R26" i="14"/>
  <c r="L27" i="14"/>
  <c r="N27" i="14"/>
  <c r="P27" i="14"/>
  <c r="Q27" i="14"/>
  <c r="R27" i="14"/>
  <c r="L28" i="14"/>
  <c r="N28" i="14"/>
  <c r="P28" i="14"/>
  <c r="Q28" i="14"/>
  <c r="R28" i="14"/>
  <c r="L29" i="14"/>
  <c r="N29" i="14"/>
  <c r="P29" i="14"/>
  <c r="Q29" i="14"/>
  <c r="R29" i="14"/>
  <c r="L30" i="14"/>
  <c r="N30" i="14"/>
  <c r="P30" i="14"/>
  <c r="Q30" i="14"/>
  <c r="R30" i="14"/>
  <c r="L31" i="14"/>
  <c r="N31" i="14"/>
  <c r="P31" i="14"/>
  <c r="Q31" i="14"/>
  <c r="R31" i="14"/>
  <c r="L32" i="14"/>
  <c r="N32" i="14"/>
  <c r="P32" i="14"/>
  <c r="Q32" i="14"/>
  <c r="R32" i="14"/>
  <c r="L33" i="14"/>
  <c r="N33" i="14"/>
  <c r="P33" i="14"/>
  <c r="Q33" i="14"/>
  <c r="R33" i="14"/>
  <c r="L34" i="14"/>
  <c r="N34" i="14"/>
  <c r="P34" i="14"/>
  <c r="Q34" i="14"/>
  <c r="R34" i="14"/>
  <c r="L35" i="14"/>
  <c r="N35" i="14"/>
  <c r="P35" i="14"/>
  <c r="Q35" i="14"/>
  <c r="R35" i="14"/>
  <c r="L36" i="14"/>
  <c r="N36" i="14"/>
  <c r="P36" i="14"/>
  <c r="Q36" i="14"/>
  <c r="R36" i="14"/>
  <c r="L37" i="14"/>
  <c r="N37" i="14"/>
  <c r="P37" i="14"/>
  <c r="Q37" i="14"/>
  <c r="R37" i="14"/>
  <c r="L38" i="14"/>
  <c r="N38" i="14"/>
  <c r="P38" i="14"/>
  <c r="Q38" i="14"/>
  <c r="R38" i="14"/>
  <c r="L39" i="14"/>
  <c r="N39" i="14"/>
  <c r="P39" i="14"/>
  <c r="Q39" i="14"/>
  <c r="R39" i="14"/>
  <c r="L40" i="14"/>
  <c r="N40" i="14"/>
  <c r="P40" i="14"/>
  <c r="Q40" i="14"/>
  <c r="R40" i="14"/>
  <c r="L41" i="14"/>
  <c r="N41" i="14"/>
  <c r="P41" i="14"/>
  <c r="Q41" i="14"/>
  <c r="R41" i="14"/>
  <c r="L42" i="14"/>
  <c r="N42" i="14"/>
  <c r="P42" i="14"/>
  <c r="Q42" i="14"/>
  <c r="R42" i="14"/>
  <c r="L43" i="14"/>
  <c r="N43" i="14"/>
  <c r="P43" i="14"/>
  <c r="Q43" i="14"/>
  <c r="R43" i="14"/>
  <c r="L44" i="14"/>
  <c r="N44" i="14"/>
  <c r="P44" i="14"/>
  <c r="Q44" i="14"/>
  <c r="R44" i="14"/>
  <c r="L45" i="14"/>
  <c r="N45" i="14"/>
  <c r="P45" i="14"/>
  <c r="Q45" i="14"/>
  <c r="R45" i="14"/>
  <c r="L46" i="14"/>
  <c r="N46" i="14"/>
  <c r="P46" i="14"/>
  <c r="Q46" i="14"/>
  <c r="R46" i="14"/>
  <c r="L47" i="14"/>
  <c r="N47" i="14"/>
  <c r="P47" i="14"/>
  <c r="Q47" i="14"/>
  <c r="R47" i="14"/>
  <c r="L48" i="14"/>
  <c r="N48" i="14"/>
  <c r="P48" i="14"/>
  <c r="Q48" i="14"/>
  <c r="R48" i="14"/>
  <c r="L49" i="14"/>
  <c r="N49" i="14"/>
  <c r="P49" i="14"/>
  <c r="Q49" i="14"/>
  <c r="R49" i="14"/>
  <c r="L50" i="14"/>
  <c r="N50" i="14"/>
  <c r="P50" i="14"/>
  <c r="Q50" i="14"/>
  <c r="R50" i="14"/>
  <c r="L51" i="14"/>
  <c r="N51" i="14"/>
  <c r="P51" i="14"/>
  <c r="Q51" i="14"/>
  <c r="R51" i="14"/>
  <c r="L52" i="14"/>
  <c r="N52" i="14"/>
  <c r="P52" i="14"/>
  <c r="Q52" i="14"/>
  <c r="R52" i="14"/>
  <c r="L53" i="14"/>
  <c r="N53" i="14"/>
  <c r="P53" i="14"/>
  <c r="Q53" i="14"/>
  <c r="R53" i="14"/>
  <c r="L54" i="14"/>
  <c r="N54" i="14"/>
  <c r="P54" i="14"/>
  <c r="Q54" i="14"/>
  <c r="R54" i="14"/>
  <c r="L55" i="14"/>
  <c r="N55" i="14"/>
  <c r="P55" i="14"/>
  <c r="Q55" i="14"/>
  <c r="R55" i="14"/>
  <c r="L56" i="14"/>
  <c r="N56" i="14"/>
  <c r="P56" i="14"/>
  <c r="Q56" i="14"/>
  <c r="R56" i="14"/>
  <c r="L57" i="14"/>
  <c r="N57" i="14"/>
  <c r="P57" i="14"/>
  <c r="Q57" i="14"/>
  <c r="R57" i="14"/>
  <c r="L58" i="14"/>
  <c r="N58" i="14"/>
  <c r="P58" i="14"/>
  <c r="Q58" i="14"/>
  <c r="R58" i="14"/>
  <c r="L59" i="14"/>
  <c r="N59" i="14"/>
  <c r="P59" i="14"/>
  <c r="Q59" i="14"/>
  <c r="R59" i="14"/>
  <c r="L60" i="14"/>
  <c r="N60" i="14"/>
  <c r="P60" i="14"/>
  <c r="Q60" i="14"/>
  <c r="R60" i="14"/>
  <c r="L61" i="14"/>
  <c r="N61" i="14"/>
  <c r="P61" i="14"/>
  <c r="Q61" i="14"/>
  <c r="R61" i="14"/>
  <c r="L62" i="14"/>
  <c r="N62" i="14"/>
  <c r="P62" i="14"/>
  <c r="Q62" i="14"/>
  <c r="R62" i="14"/>
  <c r="L63" i="14"/>
  <c r="N63" i="14"/>
  <c r="P63" i="14"/>
  <c r="Q63" i="14"/>
  <c r="R63" i="14"/>
  <c r="L64" i="14"/>
  <c r="N64" i="14"/>
  <c r="P64" i="14"/>
  <c r="Q64" i="14"/>
  <c r="R64" i="14"/>
  <c r="L65" i="14"/>
  <c r="N65" i="14"/>
  <c r="P65" i="14"/>
  <c r="Q65" i="14"/>
  <c r="R65" i="14"/>
  <c r="L66" i="14"/>
  <c r="N66" i="14"/>
  <c r="P66" i="14"/>
  <c r="Q66" i="14"/>
  <c r="R66" i="14"/>
  <c r="L67" i="14"/>
  <c r="N67" i="14"/>
  <c r="P67" i="14"/>
  <c r="Q67" i="14"/>
  <c r="R67" i="14"/>
  <c r="L68" i="14"/>
  <c r="N68" i="14"/>
  <c r="P68" i="14"/>
  <c r="Q68" i="14"/>
  <c r="R68" i="14"/>
  <c r="L69" i="14"/>
  <c r="N69" i="14"/>
  <c r="P69" i="14"/>
  <c r="Q69" i="14"/>
  <c r="R69" i="14"/>
  <c r="L70" i="14"/>
  <c r="N70" i="14"/>
  <c r="P70" i="14"/>
  <c r="Q70" i="14"/>
  <c r="R70" i="14"/>
  <c r="L71" i="14"/>
  <c r="N71" i="14"/>
  <c r="P71" i="14"/>
  <c r="Q71" i="14"/>
  <c r="R71" i="14"/>
  <c r="L72" i="14"/>
  <c r="N72" i="14"/>
  <c r="P72" i="14"/>
  <c r="Q72" i="14"/>
  <c r="R72" i="14"/>
  <c r="L73" i="14"/>
  <c r="N73" i="14"/>
  <c r="P73" i="14"/>
  <c r="Q73" i="14"/>
  <c r="R73" i="14"/>
  <c r="L74" i="14"/>
  <c r="N74" i="14"/>
  <c r="P74" i="14"/>
  <c r="Q74" i="14"/>
  <c r="R74" i="14"/>
  <c r="L75" i="14"/>
  <c r="N75" i="14"/>
  <c r="P75" i="14"/>
  <c r="Q75" i="14"/>
  <c r="R75" i="14"/>
  <c r="L76" i="14"/>
  <c r="N76" i="14"/>
  <c r="P76" i="14"/>
  <c r="Q76" i="14"/>
  <c r="R76" i="14"/>
  <c r="L77" i="14"/>
  <c r="N77" i="14"/>
  <c r="P77" i="14"/>
  <c r="Q77" i="14"/>
  <c r="R77" i="14"/>
  <c r="L78" i="14"/>
  <c r="N78" i="14"/>
  <c r="P78" i="14"/>
  <c r="Q78" i="14"/>
  <c r="R78" i="14"/>
  <c r="L79" i="14"/>
  <c r="N79" i="14"/>
  <c r="P79" i="14"/>
  <c r="Q79" i="14"/>
  <c r="R79" i="14"/>
  <c r="L80" i="14"/>
  <c r="N80" i="14"/>
  <c r="P80" i="14"/>
  <c r="Q80" i="14"/>
  <c r="R80" i="14"/>
  <c r="L81" i="14"/>
  <c r="N81" i="14"/>
  <c r="P81" i="14"/>
  <c r="Q81" i="14"/>
  <c r="R81" i="14"/>
  <c r="L82" i="14"/>
  <c r="N82" i="14"/>
  <c r="P82" i="14"/>
  <c r="Q82" i="14"/>
  <c r="R82" i="14"/>
  <c r="L83" i="14"/>
  <c r="N83" i="14"/>
  <c r="P83" i="14"/>
  <c r="Q83" i="14"/>
  <c r="R83" i="14"/>
  <c r="L84" i="14"/>
  <c r="N84" i="14"/>
  <c r="P84" i="14"/>
  <c r="Q84" i="14"/>
  <c r="R84" i="14"/>
  <c r="L85" i="14"/>
  <c r="N85" i="14"/>
  <c r="P85" i="14"/>
  <c r="Q85" i="14"/>
  <c r="R85" i="14"/>
  <c r="L86" i="14"/>
  <c r="N86" i="14"/>
  <c r="P86" i="14"/>
  <c r="Q86" i="14"/>
  <c r="R86" i="14"/>
  <c r="L87" i="14"/>
  <c r="N87" i="14"/>
  <c r="P87" i="14"/>
  <c r="Q87" i="14"/>
  <c r="R87" i="14"/>
  <c r="L88" i="14"/>
  <c r="N88" i="14"/>
  <c r="P88" i="14"/>
  <c r="Q88" i="14"/>
  <c r="R88" i="14"/>
  <c r="L89" i="14"/>
  <c r="N89" i="14"/>
  <c r="P89" i="14"/>
  <c r="Q89" i="14"/>
  <c r="R89" i="14"/>
  <c r="L90" i="14"/>
  <c r="N90" i="14"/>
  <c r="P90" i="14"/>
  <c r="Q90" i="14"/>
  <c r="R90" i="14"/>
  <c r="L91" i="14"/>
  <c r="N91" i="14"/>
  <c r="P91" i="14"/>
  <c r="Q91" i="14"/>
  <c r="R91" i="14"/>
  <c r="L92" i="14"/>
  <c r="N92" i="14"/>
  <c r="P92" i="14"/>
  <c r="Q92" i="14"/>
  <c r="R92" i="14"/>
  <c r="L93" i="14"/>
  <c r="N93" i="14"/>
  <c r="P93" i="14"/>
  <c r="Q93" i="14"/>
  <c r="R93" i="14"/>
  <c r="L94" i="14"/>
  <c r="N94" i="14"/>
  <c r="P94" i="14"/>
  <c r="Q94" i="14"/>
  <c r="R94" i="14"/>
  <c r="L95" i="14"/>
  <c r="N95" i="14"/>
  <c r="P95" i="14"/>
  <c r="Q95" i="14"/>
  <c r="R95" i="14"/>
  <c r="L96" i="14"/>
  <c r="N96" i="14"/>
  <c r="P96" i="14"/>
  <c r="Q96" i="14"/>
  <c r="R96" i="14"/>
  <c r="L97" i="14"/>
  <c r="N97" i="14"/>
  <c r="P97" i="14"/>
  <c r="Q97" i="14"/>
  <c r="R97" i="14"/>
  <c r="L98" i="14"/>
  <c r="N98" i="14"/>
  <c r="P98" i="14"/>
  <c r="Q98" i="14"/>
  <c r="R98" i="14"/>
  <c r="L99" i="14"/>
  <c r="N99" i="14"/>
  <c r="P99" i="14"/>
  <c r="Q99" i="14"/>
  <c r="R99" i="14"/>
  <c r="L100" i="14"/>
  <c r="N100" i="14"/>
  <c r="P100" i="14"/>
  <c r="Q100" i="14"/>
  <c r="R100" i="14"/>
  <c r="L101" i="14"/>
  <c r="N101" i="14"/>
  <c r="P101" i="14"/>
  <c r="Q101" i="14"/>
  <c r="R101" i="14"/>
  <c r="C14" i="14"/>
  <c r="D14" i="14"/>
  <c r="C15" i="14"/>
  <c r="D15" i="14"/>
  <c r="C16" i="14"/>
  <c r="D16" i="14"/>
  <c r="C17" i="14"/>
  <c r="D17" i="14"/>
  <c r="C18" i="14"/>
  <c r="D18" i="14"/>
  <c r="C19" i="14"/>
  <c r="D19" i="14"/>
  <c r="C20" i="14"/>
  <c r="D20" i="14"/>
  <c r="C21" i="14"/>
  <c r="D21" i="14"/>
  <c r="C22" i="14"/>
  <c r="D22" i="14"/>
  <c r="C23" i="14"/>
  <c r="D23" i="14"/>
  <c r="C24" i="14"/>
  <c r="D24" i="14"/>
  <c r="C25" i="14"/>
  <c r="D25" i="14"/>
  <c r="C26" i="14"/>
  <c r="D26" i="14"/>
  <c r="C27" i="14"/>
  <c r="D27" i="14"/>
  <c r="C28" i="14"/>
  <c r="D28" i="14"/>
  <c r="C29" i="14"/>
  <c r="D29" i="14"/>
  <c r="C30" i="14"/>
  <c r="D30" i="14"/>
  <c r="C31" i="14"/>
  <c r="D31" i="14"/>
  <c r="C32" i="14"/>
  <c r="D32" i="14"/>
  <c r="C33" i="14"/>
  <c r="D33" i="14"/>
  <c r="C34" i="14"/>
  <c r="D34" i="14"/>
  <c r="C35" i="14"/>
  <c r="D35" i="14"/>
  <c r="C36" i="14"/>
  <c r="D36" i="14"/>
  <c r="C37" i="14"/>
  <c r="D37" i="14"/>
  <c r="C38" i="14"/>
  <c r="D38" i="14"/>
  <c r="C39" i="14"/>
  <c r="D39" i="14"/>
  <c r="C40" i="14"/>
  <c r="D40" i="14"/>
  <c r="C41" i="14"/>
  <c r="D41" i="14"/>
  <c r="C42" i="14"/>
  <c r="D42" i="14"/>
  <c r="C43" i="14"/>
  <c r="D43" i="14"/>
  <c r="C44" i="14"/>
  <c r="D44" i="14"/>
  <c r="C45" i="14"/>
  <c r="D45" i="14"/>
  <c r="C46" i="14"/>
  <c r="D46" i="14"/>
  <c r="C47" i="14"/>
  <c r="D47" i="14"/>
  <c r="C48" i="14"/>
  <c r="D48" i="14"/>
  <c r="C49" i="14"/>
  <c r="D49" i="14"/>
  <c r="C50" i="14"/>
  <c r="D50" i="14"/>
  <c r="C51" i="14"/>
  <c r="D51" i="14"/>
  <c r="C52" i="14"/>
  <c r="D52" i="14"/>
  <c r="C53" i="14"/>
  <c r="D53" i="14"/>
  <c r="C54" i="14"/>
  <c r="D54" i="14"/>
  <c r="C55" i="14"/>
  <c r="D55" i="14"/>
  <c r="C56" i="14"/>
  <c r="D56" i="14"/>
  <c r="C57" i="14"/>
  <c r="D57" i="14"/>
  <c r="C58" i="14"/>
  <c r="D58" i="14"/>
  <c r="C59" i="14"/>
  <c r="D59" i="14"/>
  <c r="C60" i="14"/>
  <c r="D60" i="14"/>
  <c r="C61" i="14"/>
  <c r="D61" i="14"/>
  <c r="C62" i="14"/>
  <c r="D62" i="14"/>
  <c r="C63" i="14"/>
  <c r="D63" i="14"/>
  <c r="C64" i="14"/>
  <c r="D64" i="14"/>
  <c r="C65" i="14"/>
  <c r="D65" i="14"/>
  <c r="C66" i="14"/>
  <c r="D66" i="14"/>
  <c r="C67" i="14"/>
  <c r="D67" i="14"/>
  <c r="C68" i="14"/>
  <c r="D68" i="14"/>
  <c r="C69" i="14"/>
  <c r="D69" i="14"/>
  <c r="C70" i="14"/>
  <c r="D70" i="14"/>
  <c r="C71" i="14"/>
  <c r="D71" i="14"/>
  <c r="C72" i="14"/>
  <c r="D72" i="14"/>
  <c r="C73" i="14"/>
  <c r="D73" i="14"/>
  <c r="C74" i="14"/>
  <c r="D74" i="14"/>
  <c r="C75" i="14"/>
  <c r="D75" i="14"/>
  <c r="C76" i="14"/>
  <c r="D76" i="14"/>
  <c r="C77" i="14"/>
  <c r="D77" i="14"/>
  <c r="C78" i="14"/>
  <c r="D78" i="14"/>
  <c r="C79" i="14"/>
  <c r="D79" i="14"/>
  <c r="C80" i="14"/>
  <c r="D80" i="14"/>
  <c r="C81" i="14"/>
  <c r="D81" i="14"/>
  <c r="C82" i="14"/>
  <c r="D82" i="14"/>
  <c r="C83" i="14"/>
  <c r="D83" i="14"/>
  <c r="C84" i="14"/>
  <c r="D84" i="14"/>
  <c r="C85" i="14"/>
  <c r="D85" i="14"/>
  <c r="C86" i="14"/>
  <c r="D86" i="14"/>
  <c r="C87" i="14"/>
  <c r="D87" i="14"/>
  <c r="C88" i="14"/>
  <c r="D88" i="14"/>
  <c r="C89" i="14"/>
  <c r="D89" i="14"/>
  <c r="C90" i="14"/>
  <c r="D90" i="14"/>
  <c r="C91" i="14"/>
  <c r="D91" i="14"/>
  <c r="C92" i="14"/>
  <c r="D92" i="14"/>
  <c r="C93" i="14"/>
  <c r="D93" i="14"/>
  <c r="C94" i="14"/>
  <c r="D94" i="14"/>
  <c r="C95" i="14"/>
  <c r="D95" i="14"/>
  <c r="C96" i="14"/>
  <c r="D96" i="14"/>
  <c r="C97" i="14"/>
  <c r="D97" i="14"/>
  <c r="C98" i="14"/>
  <c r="D98" i="14"/>
  <c r="C99" i="14"/>
  <c r="D99" i="14"/>
  <c r="C100" i="14"/>
  <c r="D100" i="14"/>
  <c r="C101" i="14"/>
  <c r="D101" i="14"/>
  <c r="A14" i="14"/>
  <c r="A15" i="14"/>
  <c r="A16" i="14"/>
  <c r="A17" i="14"/>
  <c r="A18" i="14"/>
  <c r="A19" i="14"/>
  <c r="A20" i="14"/>
  <c r="A21" i="14"/>
  <c r="A22" i="14"/>
  <c r="A23" i="14"/>
  <c r="A24" i="14"/>
  <c r="A25" i="14"/>
  <c r="A26" i="14"/>
  <c r="A27" i="14"/>
  <c r="A28" i="14"/>
  <c r="A29" i="14"/>
  <c r="A30" i="14"/>
  <c r="A31" i="14"/>
  <c r="A32" i="14"/>
  <c r="A33" i="14"/>
  <c r="A34" i="14"/>
  <c r="A35" i="14"/>
  <c r="A36" i="14"/>
  <c r="A37" i="14"/>
  <c r="A38" i="14"/>
  <c r="A39" i="14"/>
  <c r="A40" i="14"/>
  <c r="A41" i="14"/>
  <c r="A42" i="14"/>
  <c r="A43" i="14"/>
  <c r="A44" i="14"/>
  <c r="A45" i="14"/>
  <c r="A46" i="14"/>
  <c r="A47" i="14"/>
  <c r="A48" i="14"/>
  <c r="A49" i="14"/>
  <c r="A50" i="14"/>
  <c r="A51" i="14"/>
  <c r="A52" i="14"/>
  <c r="A53" i="14"/>
  <c r="A54" i="14"/>
  <c r="A55" i="14"/>
  <c r="A56" i="14"/>
  <c r="A57" i="14"/>
  <c r="A58" i="14"/>
  <c r="A59" i="14"/>
  <c r="A60" i="14"/>
  <c r="A61" i="14"/>
  <c r="A62" i="14"/>
  <c r="A63" i="14"/>
  <c r="A64" i="14"/>
  <c r="A65" i="14"/>
  <c r="A66" i="14"/>
  <c r="A67" i="14"/>
  <c r="A68" i="14"/>
  <c r="A69" i="14"/>
  <c r="A70" i="14"/>
  <c r="A71" i="14"/>
  <c r="A72" i="14"/>
  <c r="A73" i="14"/>
  <c r="A74" i="14"/>
  <c r="A75" i="14"/>
  <c r="A76" i="14"/>
  <c r="A77" i="14"/>
  <c r="A78" i="14"/>
  <c r="A79" i="14"/>
  <c r="A80" i="14"/>
  <c r="A81" i="14"/>
  <c r="A82" i="14"/>
  <c r="A83" i="14"/>
  <c r="A84" i="14"/>
  <c r="A85" i="14"/>
  <c r="A86" i="14"/>
  <c r="A87" i="14"/>
  <c r="A88" i="14"/>
  <c r="A89" i="14"/>
  <c r="A90" i="14"/>
  <c r="A91" i="14"/>
  <c r="A92" i="14"/>
  <c r="A93" i="14"/>
  <c r="A94" i="14"/>
  <c r="A95" i="14"/>
  <c r="A96" i="14"/>
  <c r="A97" i="14"/>
  <c r="A98" i="14"/>
  <c r="A99" i="14"/>
  <c r="A100" i="14"/>
  <c r="A101" i="14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D11" i="12"/>
  <c r="D10" i="12"/>
  <c r="D9" i="12"/>
  <c r="D8" i="12"/>
  <c r="D7" i="12"/>
  <c r="D6" i="12"/>
  <c r="D5" i="12"/>
  <c r="D4" i="12"/>
  <c r="A13" i="22"/>
  <c r="C13" i="22"/>
  <c r="D13" i="22"/>
  <c r="L13" i="22"/>
  <c r="P13" i="22"/>
  <c r="Q13" i="22"/>
  <c r="R13" i="22"/>
  <c r="A14" i="22"/>
  <c r="K12" i="17"/>
  <c r="K13" i="17"/>
  <c r="M13" i="23"/>
  <c r="M14" i="23"/>
  <c r="M15" i="23"/>
  <c r="M16" i="23"/>
  <c r="M17" i="23"/>
  <c r="M18" i="23"/>
  <c r="M19" i="23"/>
  <c r="M20" i="23"/>
  <c r="M21" i="23"/>
  <c r="M22" i="23"/>
  <c r="M23" i="23"/>
  <c r="M24" i="23"/>
  <c r="M25" i="23"/>
  <c r="M26" i="23"/>
  <c r="M27" i="23"/>
  <c r="M28" i="23"/>
  <c r="M29" i="23"/>
  <c r="M30" i="23"/>
  <c r="M31" i="23"/>
  <c r="M32" i="23"/>
  <c r="M33" i="23"/>
  <c r="M34" i="23"/>
  <c r="M35" i="23"/>
  <c r="M36" i="23"/>
  <c r="M37" i="23"/>
  <c r="M38" i="23"/>
  <c r="M39" i="23"/>
  <c r="M40" i="23"/>
  <c r="M41" i="23"/>
  <c r="M42" i="23"/>
  <c r="M43" i="23"/>
  <c r="M44" i="23"/>
  <c r="M45" i="23"/>
  <c r="M46" i="23"/>
  <c r="M47" i="23"/>
  <c r="M48" i="23"/>
  <c r="M49" i="23"/>
  <c r="M50" i="23"/>
  <c r="M51" i="23"/>
  <c r="M52" i="23"/>
  <c r="M53" i="23"/>
  <c r="M54" i="23"/>
  <c r="M55" i="23"/>
  <c r="M56" i="23"/>
  <c r="M57" i="23"/>
  <c r="M58" i="23"/>
  <c r="M59" i="23"/>
  <c r="M60" i="23"/>
  <c r="M61" i="23"/>
  <c r="M62" i="23"/>
  <c r="M63" i="23"/>
  <c r="M64" i="23"/>
  <c r="M65" i="23"/>
  <c r="M66" i="23"/>
  <c r="M67" i="23"/>
  <c r="M68" i="23"/>
  <c r="M69" i="23"/>
  <c r="M70" i="23"/>
  <c r="M71" i="23"/>
  <c r="M12" i="23"/>
  <c r="A5" i="23"/>
  <c r="A12" i="23"/>
  <c r="K12" i="23"/>
  <c r="P12" i="23"/>
  <c r="Q12" i="23"/>
  <c r="R12" i="23"/>
  <c r="S12" i="23"/>
  <c r="T12" i="23"/>
  <c r="A13" i="23"/>
  <c r="K13" i="23"/>
  <c r="P13" i="23"/>
  <c r="Q13" i="23"/>
  <c r="R13" i="23"/>
  <c r="S13" i="23"/>
  <c r="T13" i="23"/>
  <c r="A14" i="23"/>
  <c r="K14" i="23"/>
  <c r="P14" i="23"/>
  <c r="Q14" i="23"/>
  <c r="R14" i="23"/>
  <c r="S14" i="23"/>
  <c r="T14" i="23"/>
  <c r="A15" i="23"/>
  <c r="K15" i="23"/>
  <c r="P15" i="23"/>
  <c r="Q15" i="23"/>
  <c r="R15" i="23"/>
  <c r="S15" i="23"/>
  <c r="T15" i="23"/>
  <c r="A16" i="23"/>
  <c r="K16" i="23"/>
  <c r="P16" i="23"/>
  <c r="Q16" i="23"/>
  <c r="R16" i="23"/>
  <c r="S16" i="23"/>
  <c r="T16" i="23"/>
  <c r="A17" i="23"/>
  <c r="K17" i="23"/>
  <c r="P17" i="23"/>
  <c r="Q17" i="23"/>
  <c r="R17" i="23"/>
  <c r="R71" i="23"/>
  <c r="R70" i="23"/>
  <c r="R69" i="23"/>
  <c r="R68" i="23"/>
  <c r="R67" i="23"/>
  <c r="R66" i="23"/>
  <c r="R65" i="23"/>
  <c r="R64" i="23"/>
  <c r="R63" i="23"/>
  <c r="R62" i="23"/>
  <c r="R61" i="23"/>
  <c r="R60" i="23"/>
  <c r="R59" i="23"/>
  <c r="R58" i="23"/>
  <c r="R57" i="23"/>
  <c r="R56" i="23"/>
  <c r="R55" i="23"/>
  <c r="R54" i="23"/>
  <c r="R53" i="23"/>
  <c r="R52" i="23"/>
  <c r="R51" i="23"/>
  <c r="R50" i="23"/>
  <c r="R49" i="23"/>
  <c r="R48" i="23"/>
  <c r="R47" i="23"/>
  <c r="R46" i="23"/>
  <c r="R45" i="23"/>
  <c r="R44" i="23"/>
  <c r="R43" i="23"/>
  <c r="R42" i="23"/>
  <c r="R41" i="23"/>
  <c r="R40" i="23"/>
  <c r="R39" i="23"/>
  <c r="R38" i="23"/>
  <c r="R37" i="23"/>
  <c r="R36" i="23"/>
  <c r="R35" i="23"/>
  <c r="R34" i="23"/>
  <c r="R33" i="23"/>
  <c r="R32" i="23"/>
  <c r="R31" i="23"/>
  <c r="R30" i="23"/>
  <c r="R29" i="23"/>
  <c r="R28" i="23"/>
  <c r="R27" i="23"/>
  <c r="R26" i="23"/>
  <c r="R25" i="23"/>
  <c r="R24" i="23"/>
  <c r="R23" i="23"/>
  <c r="R22" i="23"/>
  <c r="R21" i="23"/>
  <c r="R20" i="23"/>
  <c r="R19" i="23"/>
  <c r="R18" i="23"/>
  <c r="E74" i="23"/>
  <c r="S17" i="23"/>
  <c r="T17" i="23"/>
  <c r="A18" i="23"/>
  <c r="K18" i="23"/>
  <c r="P18" i="23"/>
  <c r="Q18" i="23"/>
  <c r="S18" i="23"/>
  <c r="T18" i="23"/>
  <c r="A19" i="23"/>
  <c r="K19" i="23"/>
  <c r="P19" i="23"/>
  <c r="Q19" i="23"/>
  <c r="S19" i="23"/>
  <c r="T19" i="23"/>
  <c r="A20" i="23"/>
  <c r="K20" i="23"/>
  <c r="P20" i="23"/>
  <c r="Q20" i="23"/>
  <c r="S20" i="23"/>
  <c r="T20" i="23"/>
  <c r="A21" i="23"/>
  <c r="K21" i="23"/>
  <c r="P21" i="23"/>
  <c r="Q21" i="23"/>
  <c r="S21" i="23"/>
  <c r="T21" i="23"/>
  <c r="A22" i="23"/>
  <c r="K22" i="23"/>
  <c r="P22" i="23"/>
  <c r="Q22" i="23"/>
  <c r="S22" i="23"/>
  <c r="T22" i="23"/>
  <c r="A23" i="23"/>
  <c r="K23" i="23"/>
  <c r="P23" i="23"/>
  <c r="Q23" i="23"/>
  <c r="S23" i="23"/>
  <c r="T23" i="23"/>
  <c r="A24" i="23"/>
  <c r="K24" i="23"/>
  <c r="P24" i="23"/>
  <c r="Q24" i="23"/>
  <c r="S24" i="23"/>
  <c r="T24" i="23"/>
  <c r="A25" i="23"/>
  <c r="K25" i="23"/>
  <c r="P25" i="23"/>
  <c r="Q25" i="23"/>
  <c r="S25" i="23"/>
  <c r="T25" i="23"/>
  <c r="A26" i="23"/>
  <c r="K26" i="23"/>
  <c r="P26" i="23"/>
  <c r="Q26" i="23"/>
  <c r="S26" i="23"/>
  <c r="T26" i="23"/>
  <c r="A27" i="23"/>
  <c r="K27" i="23"/>
  <c r="P27" i="23"/>
  <c r="Q27" i="23"/>
  <c r="S27" i="23"/>
  <c r="T27" i="23"/>
  <c r="A28" i="23"/>
  <c r="K28" i="23"/>
  <c r="P28" i="23"/>
  <c r="Q28" i="23"/>
  <c r="S28" i="23"/>
  <c r="T28" i="23"/>
  <c r="A29" i="23"/>
  <c r="K29" i="23"/>
  <c r="P29" i="23"/>
  <c r="Q29" i="23"/>
  <c r="S29" i="23"/>
  <c r="T29" i="23"/>
  <c r="A30" i="23"/>
  <c r="K30" i="23"/>
  <c r="P30" i="23"/>
  <c r="Q30" i="23"/>
  <c r="S30" i="23"/>
  <c r="T30" i="23"/>
  <c r="A31" i="23"/>
  <c r="K31" i="23"/>
  <c r="P31" i="23"/>
  <c r="Q31" i="23"/>
  <c r="S31" i="23"/>
  <c r="T31" i="23"/>
  <c r="A32" i="23"/>
  <c r="K32" i="23"/>
  <c r="P32" i="23"/>
  <c r="Q32" i="23"/>
  <c r="S32" i="23"/>
  <c r="T32" i="23"/>
  <c r="A33" i="23"/>
  <c r="K33" i="23"/>
  <c r="P33" i="23"/>
  <c r="Q33" i="23"/>
  <c r="S33" i="23"/>
  <c r="T33" i="23"/>
  <c r="A34" i="23"/>
  <c r="K34" i="23"/>
  <c r="P34" i="23"/>
  <c r="Q34" i="23"/>
  <c r="S34" i="23"/>
  <c r="T34" i="23"/>
  <c r="A35" i="23"/>
  <c r="K35" i="23"/>
  <c r="P35" i="23"/>
  <c r="Q35" i="23"/>
  <c r="S35" i="23"/>
  <c r="T35" i="23"/>
  <c r="A36" i="23"/>
  <c r="K36" i="23"/>
  <c r="P36" i="23"/>
  <c r="Q36" i="23"/>
  <c r="S36" i="23"/>
  <c r="T36" i="23"/>
  <c r="A37" i="23"/>
  <c r="K37" i="23"/>
  <c r="P37" i="23"/>
  <c r="Q37" i="23"/>
  <c r="S37" i="23"/>
  <c r="T37" i="23"/>
  <c r="A38" i="23"/>
  <c r="K38" i="23"/>
  <c r="P38" i="23"/>
  <c r="Q38" i="23"/>
  <c r="S38" i="23"/>
  <c r="T38" i="23"/>
  <c r="A39" i="23"/>
  <c r="K39" i="23"/>
  <c r="P39" i="23"/>
  <c r="Q39" i="23"/>
  <c r="S39" i="23"/>
  <c r="T39" i="23"/>
  <c r="A40" i="23"/>
  <c r="K40" i="23"/>
  <c r="P40" i="23"/>
  <c r="Q40" i="23"/>
  <c r="S40" i="23"/>
  <c r="T40" i="23"/>
  <c r="A41" i="23"/>
  <c r="K41" i="23"/>
  <c r="P41" i="23"/>
  <c r="Q41" i="23"/>
  <c r="S41" i="23"/>
  <c r="T41" i="23"/>
  <c r="A42" i="23"/>
  <c r="K42" i="23"/>
  <c r="P42" i="23"/>
  <c r="Q42" i="23"/>
  <c r="S42" i="23"/>
  <c r="T42" i="23"/>
  <c r="A43" i="23"/>
  <c r="K43" i="23"/>
  <c r="P43" i="23"/>
  <c r="Q43" i="23"/>
  <c r="S43" i="23"/>
  <c r="T43" i="23"/>
  <c r="A44" i="23"/>
  <c r="K44" i="23"/>
  <c r="P44" i="23"/>
  <c r="Q44" i="23"/>
  <c r="S44" i="23"/>
  <c r="T44" i="23"/>
  <c r="A45" i="23"/>
  <c r="K45" i="23"/>
  <c r="P45" i="23"/>
  <c r="Q45" i="23"/>
  <c r="S45" i="23"/>
  <c r="T45" i="23"/>
  <c r="A46" i="23"/>
  <c r="K46" i="23"/>
  <c r="P46" i="23"/>
  <c r="Q46" i="23"/>
  <c r="S46" i="23"/>
  <c r="T46" i="23"/>
  <c r="A47" i="23"/>
  <c r="K47" i="23"/>
  <c r="P47" i="23"/>
  <c r="Q47" i="23"/>
  <c r="S47" i="23"/>
  <c r="T47" i="23"/>
  <c r="A48" i="23"/>
  <c r="K48" i="23"/>
  <c r="P48" i="23"/>
  <c r="Q48" i="23"/>
  <c r="S48" i="23"/>
  <c r="T48" i="23"/>
  <c r="A49" i="23"/>
  <c r="K49" i="23"/>
  <c r="P49" i="23"/>
  <c r="Q49" i="23"/>
  <c r="S49" i="23"/>
  <c r="T49" i="23"/>
  <c r="A50" i="23"/>
  <c r="K50" i="23"/>
  <c r="P50" i="23"/>
  <c r="Q50" i="23"/>
  <c r="S50" i="23"/>
  <c r="T50" i="23"/>
  <c r="A51" i="23"/>
  <c r="K51" i="23"/>
  <c r="P51" i="23"/>
  <c r="Q51" i="23"/>
  <c r="S51" i="23"/>
  <c r="T51" i="23"/>
  <c r="A52" i="23"/>
  <c r="K52" i="23"/>
  <c r="P52" i="23"/>
  <c r="Q52" i="23"/>
  <c r="S52" i="23"/>
  <c r="T52" i="23"/>
  <c r="A53" i="23"/>
  <c r="K53" i="23"/>
  <c r="P53" i="23"/>
  <c r="Q53" i="23"/>
  <c r="S53" i="23"/>
  <c r="T53" i="23"/>
  <c r="A54" i="23"/>
  <c r="K54" i="23"/>
  <c r="P54" i="23"/>
  <c r="Q54" i="23"/>
  <c r="S54" i="23"/>
  <c r="T54" i="23"/>
  <c r="A55" i="23"/>
  <c r="K55" i="23"/>
  <c r="P55" i="23"/>
  <c r="Q55" i="23"/>
  <c r="S55" i="23"/>
  <c r="T55" i="23"/>
  <c r="A56" i="23"/>
  <c r="K56" i="23"/>
  <c r="P56" i="23"/>
  <c r="Q56" i="23"/>
  <c r="S56" i="23"/>
  <c r="T56" i="23"/>
  <c r="A57" i="23"/>
  <c r="K57" i="23"/>
  <c r="P57" i="23"/>
  <c r="Q57" i="23"/>
  <c r="S57" i="23"/>
  <c r="T57" i="23"/>
  <c r="A58" i="23"/>
  <c r="K58" i="23"/>
  <c r="P58" i="23"/>
  <c r="Q58" i="23"/>
  <c r="S58" i="23"/>
  <c r="T58" i="23"/>
  <c r="A59" i="23"/>
  <c r="K59" i="23"/>
  <c r="P59" i="23"/>
  <c r="Q59" i="23"/>
  <c r="S59" i="23"/>
  <c r="T59" i="23"/>
  <c r="A60" i="23"/>
  <c r="K60" i="23"/>
  <c r="P60" i="23"/>
  <c r="Q60" i="23"/>
  <c r="S60" i="23"/>
  <c r="T60" i="23"/>
  <c r="A61" i="23"/>
  <c r="K61" i="23"/>
  <c r="P61" i="23"/>
  <c r="Q61" i="23"/>
  <c r="S61" i="23"/>
  <c r="T61" i="23"/>
  <c r="A62" i="23"/>
  <c r="K62" i="23"/>
  <c r="P62" i="23"/>
  <c r="Q62" i="23"/>
  <c r="S62" i="23"/>
  <c r="T62" i="23"/>
  <c r="A63" i="23"/>
  <c r="K63" i="23"/>
  <c r="P63" i="23"/>
  <c r="Q63" i="23"/>
  <c r="E77" i="23"/>
  <c r="S63" i="23"/>
  <c r="T63" i="23"/>
  <c r="A64" i="23"/>
  <c r="K64" i="23"/>
  <c r="P64" i="23"/>
  <c r="Q64" i="23"/>
  <c r="S64" i="23"/>
  <c r="T64" i="23"/>
  <c r="A65" i="23"/>
  <c r="K65" i="23"/>
  <c r="P65" i="23"/>
  <c r="Q65" i="23"/>
  <c r="S65" i="23"/>
  <c r="T65" i="23"/>
  <c r="A66" i="23"/>
  <c r="K66" i="23"/>
  <c r="P66" i="23"/>
  <c r="Q66" i="23"/>
  <c r="S66" i="23"/>
  <c r="T66" i="23"/>
  <c r="A67" i="23"/>
  <c r="K67" i="23"/>
  <c r="P67" i="23"/>
  <c r="Q67" i="23"/>
  <c r="S67" i="23"/>
  <c r="T67" i="23"/>
  <c r="A68" i="23"/>
  <c r="K68" i="23"/>
  <c r="P68" i="23"/>
  <c r="Q68" i="23"/>
  <c r="S68" i="23"/>
  <c r="T68" i="23"/>
  <c r="A69" i="23"/>
  <c r="K69" i="23"/>
  <c r="P69" i="23"/>
  <c r="Q69" i="23"/>
  <c r="S69" i="23"/>
  <c r="T69" i="23"/>
  <c r="A70" i="23"/>
  <c r="K70" i="23"/>
  <c r="P70" i="23"/>
  <c r="Q70" i="23"/>
  <c r="S70" i="23"/>
  <c r="T70" i="23"/>
  <c r="A71" i="23"/>
  <c r="K71" i="23"/>
  <c r="P71" i="23"/>
  <c r="Q71" i="23"/>
  <c r="S71" i="23"/>
  <c r="T71" i="23"/>
  <c r="B73" i="23"/>
  <c r="E73" i="23"/>
  <c r="B74" i="23"/>
  <c r="G74" i="23"/>
  <c r="I74" i="23"/>
  <c r="B75" i="23"/>
  <c r="G75" i="23"/>
  <c r="B76" i="23"/>
  <c r="G76" i="23"/>
  <c r="B77" i="23"/>
  <c r="G77" i="23"/>
  <c r="B78" i="23"/>
  <c r="G78" i="23"/>
  <c r="I78" i="23"/>
  <c r="B79" i="23"/>
  <c r="G79" i="23"/>
  <c r="B80" i="23"/>
  <c r="G80" i="23"/>
  <c r="B81" i="23"/>
  <c r="G81" i="23"/>
  <c r="B82" i="23"/>
  <c r="A5" i="22"/>
  <c r="L6" i="22"/>
  <c r="A12" i="22"/>
  <c r="C12" i="22"/>
  <c r="D12" i="22"/>
  <c r="L12" i="22"/>
  <c r="B103" i="22"/>
  <c r="B104" i="22"/>
  <c r="B105" i="22"/>
  <c r="B106" i="22"/>
  <c r="B107" i="22"/>
  <c r="B108" i="22"/>
  <c r="B109" i="22"/>
  <c r="B110" i="22"/>
  <c r="B111" i="22"/>
  <c r="Q13" i="17"/>
  <c r="Q14" i="17"/>
  <c r="Q15" i="17"/>
  <c r="Q16" i="17"/>
  <c r="Q17" i="17"/>
  <c r="Q18" i="17"/>
  <c r="Q19" i="17"/>
  <c r="Q20" i="17"/>
  <c r="Q21" i="17"/>
  <c r="Q22" i="17"/>
  <c r="Q23" i="17"/>
  <c r="Q24" i="17"/>
  <c r="Q25" i="17"/>
  <c r="Q26" i="17"/>
  <c r="Q27" i="17"/>
  <c r="Q28" i="17"/>
  <c r="Q29" i="17"/>
  <c r="Q30" i="17"/>
  <c r="Q31" i="17"/>
  <c r="Q32" i="17"/>
  <c r="Q33" i="17"/>
  <c r="Q34" i="17"/>
  <c r="Q35" i="17"/>
  <c r="Q36" i="17"/>
  <c r="Q37" i="17"/>
  <c r="Q38" i="17"/>
  <c r="Q39" i="17"/>
  <c r="Q40" i="17"/>
  <c r="Q41" i="17"/>
  <c r="Q42" i="17"/>
  <c r="Q43" i="17"/>
  <c r="Q44" i="17"/>
  <c r="Q45" i="17"/>
  <c r="Q46" i="17"/>
  <c r="Q47" i="17"/>
  <c r="Q48" i="17"/>
  <c r="Q49" i="17"/>
  <c r="Q50" i="17"/>
  <c r="Q51" i="17"/>
  <c r="Q52" i="17"/>
  <c r="Q53" i="17"/>
  <c r="Q54" i="17"/>
  <c r="Q55" i="17"/>
  <c r="Q56" i="17"/>
  <c r="Q57" i="17"/>
  <c r="Q58" i="17"/>
  <c r="Q59" i="17"/>
  <c r="Q60" i="17"/>
  <c r="Q61" i="17"/>
  <c r="Q62" i="17"/>
  <c r="Q63" i="17"/>
  <c r="Q64" i="17"/>
  <c r="Q65" i="17"/>
  <c r="Q66" i="17"/>
  <c r="Q67" i="17"/>
  <c r="Q68" i="17"/>
  <c r="Q69" i="17"/>
  <c r="Q70" i="17"/>
  <c r="Q71" i="17"/>
  <c r="Q12" i="17"/>
  <c r="P12" i="17"/>
  <c r="P13" i="17"/>
  <c r="S13" i="17"/>
  <c r="T13" i="17"/>
  <c r="K14" i="17"/>
  <c r="P14" i="17"/>
  <c r="S14" i="17"/>
  <c r="T14" i="17"/>
  <c r="T15" i="17"/>
  <c r="T16" i="17"/>
  <c r="S17" i="17"/>
  <c r="T17" i="17"/>
  <c r="S18" i="17"/>
  <c r="T18" i="17"/>
  <c r="S19" i="17"/>
  <c r="T19" i="17"/>
  <c r="S20" i="17"/>
  <c r="T20" i="17"/>
  <c r="S21" i="17"/>
  <c r="T21" i="17"/>
  <c r="S22" i="17"/>
  <c r="T22" i="17"/>
  <c r="S23" i="17"/>
  <c r="T23" i="17"/>
  <c r="S24" i="17"/>
  <c r="T24" i="17"/>
  <c r="S25" i="17"/>
  <c r="T25" i="17"/>
  <c r="S26" i="17"/>
  <c r="T26" i="17"/>
  <c r="S27" i="17"/>
  <c r="T27" i="17"/>
  <c r="S28" i="17"/>
  <c r="T28" i="17"/>
  <c r="S29" i="17"/>
  <c r="T29" i="17"/>
  <c r="S30" i="17"/>
  <c r="T30" i="17"/>
  <c r="S31" i="17"/>
  <c r="T31" i="17"/>
  <c r="S32" i="17"/>
  <c r="T32" i="17"/>
  <c r="S33" i="17"/>
  <c r="T33" i="17"/>
  <c r="S34" i="17"/>
  <c r="T34" i="17"/>
  <c r="S35" i="17"/>
  <c r="T35" i="17"/>
  <c r="S36" i="17"/>
  <c r="T36" i="17"/>
  <c r="S37" i="17"/>
  <c r="T37" i="17"/>
  <c r="S38" i="17"/>
  <c r="T38" i="17"/>
  <c r="S39" i="17"/>
  <c r="T39" i="17"/>
  <c r="S40" i="17"/>
  <c r="T40" i="17"/>
  <c r="S41" i="17"/>
  <c r="T41" i="17"/>
  <c r="S42" i="17"/>
  <c r="T42" i="17"/>
  <c r="S43" i="17"/>
  <c r="T43" i="17"/>
  <c r="S44" i="17"/>
  <c r="T44" i="17"/>
  <c r="S45" i="17"/>
  <c r="T45" i="17"/>
  <c r="S46" i="17"/>
  <c r="T46" i="17"/>
  <c r="S47" i="17"/>
  <c r="T47" i="17"/>
  <c r="S48" i="17"/>
  <c r="T48" i="17"/>
  <c r="S49" i="17"/>
  <c r="T49" i="17"/>
  <c r="S50" i="17"/>
  <c r="T50" i="17"/>
  <c r="S51" i="17"/>
  <c r="T51" i="17"/>
  <c r="S52" i="17"/>
  <c r="T52" i="17"/>
  <c r="S53" i="17"/>
  <c r="T53" i="17"/>
  <c r="S54" i="17"/>
  <c r="T54" i="17"/>
  <c r="S55" i="17"/>
  <c r="T55" i="17"/>
  <c r="S56" i="17"/>
  <c r="T56" i="17"/>
  <c r="S57" i="17"/>
  <c r="T57" i="17"/>
  <c r="S58" i="17"/>
  <c r="T58" i="17"/>
  <c r="S59" i="17"/>
  <c r="T59" i="17"/>
  <c r="S60" i="17"/>
  <c r="T60" i="17"/>
  <c r="S61" i="17"/>
  <c r="T61" i="17"/>
  <c r="S62" i="17"/>
  <c r="T62" i="17"/>
  <c r="S63" i="17"/>
  <c r="T63" i="17"/>
  <c r="S64" i="17"/>
  <c r="T64" i="17"/>
  <c r="S65" i="17"/>
  <c r="T65" i="17"/>
  <c r="S66" i="17"/>
  <c r="T66" i="17"/>
  <c r="S67" i="17"/>
  <c r="T67" i="17"/>
  <c r="S68" i="17"/>
  <c r="T68" i="17"/>
  <c r="S69" i="17"/>
  <c r="T69" i="17"/>
  <c r="S70" i="17"/>
  <c r="T70" i="17"/>
  <c r="S71" i="17"/>
  <c r="T71" i="17"/>
  <c r="L12" i="14"/>
  <c r="P12" i="14"/>
  <c r="M13" i="17"/>
  <c r="M14" i="17"/>
  <c r="M17" i="17"/>
  <c r="M18" i="17"/>
  <c r="M19" i="17"/>
  <c r="M20" i="17"/>
  <c r="M21" i="17"/>
  <c r="M22" i="17"/>
  <c r="M23" i="17"/>
  <c r="M24" i="17"/>
  <c r="M25" i="17"/>
  <c r="M26" i="17"/>
  <c r="M27" i="17"/>
  <c r="M28" i="17"/>
  <c r="M29" i="17"/>
  <c r="M30" i="17"/>
  <c r="M31" i="17"/>
  <c r="M32" i="17"/>
  <c r="M33" i="17"/>
  <c r="M34" i="17"/>
  <c r="M35" i="17"/>
  <c r="M36" i="17"/>
  <c r="M37" i="17"/>
  <c r="M38" i="17"/>
  <c r="M39" i="17"/>
  <c r="M40" i="17"/>
  <c r="M41" i="17"/>
  <c r="M42" i="17"/>
  <c r="M43" i="17"/>
  <c r="M44" i="17"/>
  <c r="M45" i="17"/>
  <c r="M46" i="17"/>
  <c r="M47" i="17"/>
  <c r="M48" i="17"/>
  <c r="M49" i="17"/>
  <c r="M50" i="17"/>
  <c r="M51" i="17"/>
  <c r="M52" i="17"/>
  <c r="M53" i="17"/>
  <c r="M54" i="17"/>
  <c r="M55" i="17"/>
  <c r="M56" i="17"/>
  <c r="M57" i="17"/>
  <c r="M58" i="17"/>
  <c r="M59" i="17"/>
  <c r="M60" i="17"/>
  <c r="M61" i="17"/>
  <c r="M62" i="17"/>
  <c r="M63" i="17"/>
  <c r="M64" i="17"/>
  <c r="M65" i="17"/>
  <c r="M66" i="17"/>
  <c r="M67" i="17"/>
  <c r="M68" i="17"/>
  <c r="M69" i="17"/>
  <c r="M70" i="17"/>
  <c r="M71" i="17"/>
  <c r="M12" i="17"/>
  <c r="T12" i="17"/>
  <c r="S12" i="17"/>
  <c r="A71" i="17"/>
  <c r="A70" i="17"/>
  <c r="A69" i="17"/>
  <c r="A68" i="17"/>
  <c r="A67" i="17"/>
  <c r="A66" i="17"/>
  <c r="A65" i="17"/>
  <c r="A64" i="17"/>
  <c r="A63" i="17"/>
  <c r="A62" i="17"/>
  <c r="A61" i="17"/>
  <c r="A60" i="17"/>
  <c r="A59" i="17"/>
  <c r="A58" i="17"/>
  <c r="A57" i="17"/>
  <c r="A56" i="17"/>
  <c r="A55" i="17"/>
  <c r="A54" i="17"/>
  <c r="A53" i="17"/>
  <c r="A52" i="17"/>
  <c r="A51" i="17"/>
  <c r="A50" i="17"/>
  <c r="A49" i="17"/>
  <c r="A48" i="17"/>
  <c r="A47" i="17"/>
  <c r="A46" i="17"/>
  <c r="A45" i="17"/>
  <c r="A44" i="17"/>
  <c r="A43" i="17"/>
  <c r="A42" i="17"/>
  <c r="A41" i="17"/>
  <c r="A40" i="17"/>
  <c r="A39" i="17"/>
  <c r="A38" i="17"/>
  <c r="A37" i="17"/>
  <c r="A36" i="17"/>
  <c r="A35" i="17"/>
  <c r="A34" i="17"/>
  <c r="A33" i="17"/>
  <c r="A32" i="17"/>
  <c r="A31" i="17"/>
  <c r="A30" i="17"/>
  <c r="A29" i="17"/>
  <c r="A28" i="17"/>
  <c r="A27" i="17"/>
  <c r="A26" i="17"/>
  <c r="A25" i="17"/>
  <c r="A24" i="17"/>
  <c r="A23" i="17"/>
  <c r="A22" i="17"/>
  <c r="A21" i="17"/>
  <c r="A20" i="17"/>
  <c r="A19" i="17"/>
  <c r="A18" i="17"/>
  <c r="A17" i="17"/>
  <c r="A16" i="17"/>
  <c r="A15" i="17"/>
  <c r="A14" i="17"/>
  <c r="A13" i="17"/>
  <c r="A12" i="17"/>
  <c r="E73" i="17"/>
  <c r="L13" i="14"/>
  <c r="N13" i="14"/>
  <c r="N12" i="14"/>
  <c r="P13" i="14"/>
  <c r="R13" i="14"/>
  <c r="R12" i="14"/>
  <c r="A13" i="14"/>
  <c r="J1" i="11"/>
  <c r="P17" i="17"/>
  <c r="P18" i="17"/>
  <c r="P19" i="17"/>
  <c r="P20" i="17"/>
  <c r="P21" i="17"/>
  <c r="P22" i="17"/>
  <c r="P23" i="17"/>
  <c r="P24" i="17"/>
  <c r="P25" i="17"/>
  <c r="P26" i="17"/>
  <c r="P27" i="17"/>
  <c r="P28" i="17"/>
  <c r="P29" i="17"/>
  <c r="P30" i="17"/>
  <c r="P31" i="17"/>
  <c r="P32" i="17"/>
  <c r="P33" i="17"/>
  <c r="P34" i="17"/>
  <c r="P35" i="17"/>
  <c r="P36" i="17"/>
  <c r="P37" i="17"/>
  <c r="P38" i="17"/>
  <c r="P39" i="17"/>
  <c r="P40" i="17"/>
  <c r="P41" i="17"/>
  <c r="P42" i="17"/>
  <c r="P43" i="17"/>
  <c r="P44" i="17"/>
  <c r="P45" i="17"/>
  <c r="P46" i="17"/>
  <c r="P47" i="17"/>
  <c r="P48" i="17"/>
  <c r="P49" i="17"/>
  <c r="P50" i="17"/>
  <c r="P51" i="17"/>
  <c r="P52" i="17"/>
  <c r="P53" i="17"/>
  <c r="P54" i="17"/>
  <c r="P55" i="17"/>
  <c r="P56" i="17"/>
  <c r="P57" i="17"/>
  <c r="P58" i="17"/>
  <c r="P59" i="17"/>
  <c r="P60" i="17"/>
  <c r="P61" i="17"/>
  <c r="P62" i="17"/>
  <c r="P63" i="17"/>
  <c r="P64" i="17"/>
  <c r="P65" i="17"/>
  <c r="P66" i="17"/>
  <c r="P67" i="17"/>
  <c r="P68" i="17"/>
  <c r="P69" i="17"/>
  <c r="P70" i="17"/>
  <c r="P71" i="17"/>
  <c r="K15" i="17"/>
  <c r="M15" i="17" s="1"/>
  <c r="K16" i="17"/>
  <c r="M16" i="17" s="1"/>
  <c r="K17" i="17"/>
  <c r="K18" i="17"/>
  <c r="K19" i="17"/>
  <c r="K20" i="17"/>
  <c r="K21" i="17"/>
  <c r="K22" i="17"/>
  <c r="K23" i="17"/>
  <c r="K24" i="17"/>
  <c r="K25" i="17"/>
  <c r="K26" i="17"/>
  <c r="K27" i="17"/>
  <c r="K28" i="17"/>
  <c r="K29" i="17"/>
  <c r="K30" i="17"/>
  <c r="K31" i="17"/>
  <c r="K32" i="17"/>
  <c r="K33" i="17"/>
  <c r="K34" i="17"/>
  <c r="K35" i="17"/>
  <c r="K36" i="17"/>
  <c r="K37" i="17"/>
  <c r="K38" i="17"/>
  <c r="K39" i="17"/>
  <c r="K40" i="17"/>
  <c r="K41" i="17"/>
  <c r="K42" i="17"/>
  <c r="K43" i="17"/>
  <c r="K44" i="17"/>
  <c r="K45" i="17"/>
  <c r="K46" i="17"/>
  <c r="K47" i="17"/>
  <c r="K48" i="17"/>
  <c r="K49" i="17"/>
  <c r="K50" i="17"/>
  <c r="K51" i="17"/>
  <c r="K52" i="17"/>
  <c r="K53" i="17"/>
  <c r="K54" i="17"/>
  <c r="K55" i="17"/>
  <c r="K56" i="17"/>
  <c r="K57" i="17"/>
  <c r="K58" i="17"/>
  <c r="K59" i="17"/>
  <c r="K60" i="17"/>
  <c r="K61" i="17"/>
  <c r="K62" i="17"/>
  <c r="K63" i="17"/>
  <c r="K64" i="17"/>
  <c r="K65" i="17"/>
  <c r="K66" i="17"/>
  <c r="K67" i="17"/>
  <c r="K68" i="17"/>
  <c r="K69" i="17"/>
  <c r="K70" i="17"/>
  <c r="K71" i="17"/>
  <c r="A5" i="17"/>
  <c r="L6" i="14"/>
  <c r="A5" i="14"/>
  <c r="Q13" i="14"/>
  <c r="Q12" i="14"/>
  <c r="A12" i="14"/>
  <c r="F103" i="14"/>
  <c r="F108" i="14"/>
  <c r="H111" i="14"/>
  <c r="H110" i="14"/>
  <c r="H109" i="14"/>
  <c r="H108" i="14"/>
  <c r="H107" i="14"/>
  <c r="H106" i="14"/>
  <c r="H105" i="14"/>
  <c r="H104" i="14"/>
  <c r="R12" i="17"/>
  <c r="R13" i="17"/>
  <c r="R14" i="17"/>
  <c r="R17" i="17"/>
  <c r="R71" i="17"/>
  <c r="R70" i="17"/>
  <c r="R69" i="17"/>
  <c r="R68" i="17"/>
  <c r="R67" i="17"/>
  <c r="R66" i="17"/>
  <c r="R65" i="17"/>
  <c r="R64" i="17"/>
  <c r="R63" i="17"/>
  <c r="R62" i="17"/>
  <c r="R61" i="17"/>
  <c r="R60" i="17"/>
  <c r="R59" i="17"/>
  <c r="R58" i="17"/>
  <c r="R57" i="17"/>
  <c r="R56" i="17"/>
  <c r="R55" i="17"/>
  <c r="R54" i="17"/>
  <c r="R53" i="17"/>
  <c r="R52" i="17"/>
  <c r="R51" i="17"/>
  <c r="R50" i="17"/>
  <c r="R49" i="17"/>
  <c r="R48" i="17"/>
  <c r="R47" i="17"/>
  <c r="R46" i="17"/>
  <c r="R45" i="17"/>
  <c r="R44" i="17"/>
  <c r="R43" i="17"/>
  <c r="R42" i="17"/>
  <c r="R41" i="17"/>
  <c r="R40" i="17"/>
  <c r="R39" i="17"/>
  <c r="R38" i="17"/>
  <c r="R37" i="17"/>
  <c r="R36" i="17"/>
  <c r="R35" i="17"/>
  <c r="R34" i="17"/>
  <c r="R33" i="17"/>
  <c r="R32" i="17"/>
  <c r="R31" i="17"/>
  <c r="R30" i="17"/>
  <c r="R29" i="17"/>
  <c r="R28" i="17"/>
  <c r="R27" i="17"/>
  <c r="R26" i="17"/>
  <c r="R25" i="17"/>
  <c r="R24" i="17"/>
  <c r="R23" i="17"/>
  <c r="R22" i="17"/>
  <c r="R21" i="17"/>
  <c r="R20" i="17"/>
  <c r="R19" i="17"/>
  <c r="R18" i="17"/>
  <c r="B73" i="17"/>
  <c r="B74" i="17"/>
  <c r="B75" i="17"/>
  <c r="B76" i="17"/>
  <c r="B77" i="17"/>
  <c r="B78" i="17"/>
  <c r="B79" i="17"/>
  <c r="B80" i="17"/>
  <c r="B81" i="17"/>
  <c r="B82" i="17"/>
  <c r="C12" i="14"/>
  <c r="D12" i="14"/>
  <c r="C13" i="14"/>
  <c r="D13" i="14"/>
  <c r="B103" i="14"/>
  <c r="B104" i="14"/>
  <c r="F104" i="14"/>
  <c r="B105" i="14"/>
  <c r="B106" i="14"/>
  <c r="B107" i="14"/>
  <c r="B108" i="14"/>
  <c r="B109" i="14"/>
  <c r="B110" i="14"/>
  <c r="B111" i="14"/>
  <c r="P12" i="22"/>
  <c r="Q12" i="22"/>
  <c r="E81" i="23"/>
  <c r="F109" i="14"/>
  <c r="E79" i="23"/>
  <c r="E78" i="23"/>
  <c r="E80" i="23"/>
  <c r="E75" i="23"/>
  <c r="R12" i="22"/>
  <c r="J108" i="22"/>
  <c r="F103" i="22"/>
  <c r="H108" i="22"/>
  <c r="F111" i="22"/>
  <c r="H109" i="22"/>
  <c r="F110" i="22"/>
  <c r="H111" i="22"/>
  <c r="F105" i="22"/>
  <c r="F106" i="22"/>
  <c r="F108" i="22"/>
  <c r="H110" i="22"/>
  <c r="H105" i="22"/>
  <c r="F107" i="22"/>
  <c r="H106" i="22"/>
  <c r="H107" i="22"/>
  <c r="F104" i="22"/>
  <c r="H104" i="22"/>
  <c r="F109" i="22"/>
  <c r="J104" i="22"/>
  <c r="F107" i="14"/>
  <c r="F111" i="14"/>
  <c r="F105" i="14"/>
  <c r="F106" i="14"/>
  <c r="F110" i="14"/>
  <c r="J108" i="14"/>
  <c r="J104" i="14"/>
  <c r="E76" i="23"/>
  <c r="P16" i="17" l="1"/>
  <c r="P15" i="17"/>
  <c r="S15" i="17" l="1"/>
  <c r="R15" i="17"/>
  <c r="I74" i="17"/>
  <c r="I78" i="17"/>
  <c r="S16" i="17"/>
  <c r="R16" i="17"/>
  <c r="E78" i="17" l="1"/>
  <c r="G74" i="17"/>
  <c r="G75" i="17"/>
  <c r="G76" i="17"/>
  <c r="G77" i="17"/>
  <c r="G78" i="17"/>
  <c r="G79" i="17"/>
  <c r="G80" i="17"/>
  <c r="G81" i="17"/>
  <c r="E81" i="17"/>
  <c r="E77" i="17"/>
  <c r="E79" i="17"/>
  <c r="E76" i="17"/>
  <c r="E74" i="17"/>
  <c r="E75" i="17"/>
  <c r="E80" i="17"/>
</calcChain>
</file>

<file path=xl/comments1.xml><?xml version="1.0" encoding="utf-8"?>
<comments xmlns="http://schemas.openxmlformats.org/spreadsheetml/2006/main">
  <authors>
    <author>Admin</author>
  </authors>
  <commentList>
    <comment ref="H11" authorId="0">
      <text>
        <r>
          <rPr>
            <b/>
            <sz val="9"/>
            <color indexed="81"/>
            <rFont val="Tahoma"/>
            <family val="2"/>
          </rPr>
          <t>LT:   85.000đ/1ĐVHT
TH:  130.000đ/1ĐVHT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<sst xmlns="http://schemas.openxmlformats.org/spreadsheetml/2006/main" count="2792" uniqueCount="1167">
  <si>
    <t>CHÉP TỪ DANH SÁCH HỌC LẠI</t>
  </si>
  <si>
    <t>Xét
điều
kiện
dự thi</t>
  </si>
  <si>
    <t>Số
tiết
đã
vắng</t>
  </si>
  <si>
    <t xml:space="preserve">Thực  hành </t>
  </si>
  <si>
    <t xml:space="preserve">Lý  thuyết </t>
  </si>
  <si>
    <t>TỔNG ĐƠN VỊ
HỌC TRÌNH</t>
  </si>
  <si>
    <r>
      <t xml:space="preserve">Nhập </t>
    </r>
    <r>
      <rPr>
        <b/>
        <sz val="13"/>
        <rFont val="Arial"/>
        <family val="2"/>
      </rPr>
      <t>tên học phần</t>
    </r>
    <r>
      <rPr>
        <sz val="13"/>
        <rFont val="Arial"/>
        <family val="2"/>
      </rPr>
      <t xml:space="preserve">; số </t>
    </r>
    <r>
      <rPr>
        <b/>
        <sz val="13"/>
        <rFont val="Arial"/>
        <family val="2"/>
      </rPr>
      <t>ĐVHT</t>
    </r>
    <r>
      <rPr>
        <sz val="13"/>
        <rFont val="Arial"/>
        <family val="2"/>
      </rPr>
      <t xml:space="preserve">; </t>
    </r>
    <r>
      <rPr>
        <b/>
        <sz val="13"/>
        <rFont val="Arial"/>
        <family val="2"/>
      </rPr>
      <t>Tên của Giảng viên</t>
    </r>
    <r>
      <rPr>
        <sz val="13"/>
        <rFont val="Arial"/>
        <family val="2"/>
      </rPr>
      <t xml:space="preserve"> (các ô có nền tương ứng).</t>
    </r>
  </si>
  <si>
    <t>Họ tên học sinh</t>
  </si>
  <si>
    <t>Điểm
Thi
KTHP
(lần 1)</t>
  </si>
  <si>
    <t>Điểm
Thi
KTHP
(lần 2)</t>
  </si>
  <si>
    <t>Điểm
HP
(lần 1)</t>
  </si>
  <si>
    <t>Điểm
HP
(lần 2)</t>
  </si>
  <si>
    <t>Độc lập - Tự do - Hạnh phúc</t>
  </si>
  <si>
    <t>TH</t>
  </si>
  <si>
    <t>Sort theo tên lớp, sau đó chọn toàn bộ MSHS (mã số học sinh) của lớp, nhấn phím Ctrl-C để chép mã số SV</t>
  </si>
  <si>
    <r>
      <t xml:space="preserve">Chép </t>
    </r>
    <r>
      <rPr>
        <b/>
        <sz val="13"/>
        <rFont val="Arial"/>
        <family val="2"/>
      </rPr>
      <t xml:space="preserve">MSHS </t>
    </r>
    <r>
      <rPr>
        <sz val="13"/>
        <rFont val="Arial"/>
        <family val="2"/>
      </rPr>
      <t xml:space="preserve">vào cột </t>
    </r>
    <r>
      <rPr>
        <b/>
        <sz val="13"/>
        <rFont val="Arial"/>
        <family val="2"/>
      </rPr>
      <t>B</t>
    </r>
    <r>
      <rPr>
        <sz val="13"/>
        <rFont val="Arial"/>
        <family val="2"/>
      </rPr>
      <t xml:space="preserve"> tương ứng của bảng điểm học phần (Họ và tên học sinh sẽ được truyền vào theo MSHS, cột số thứ tự và tên lớp điền tự động).</t>
    </r>
  </si>
  <si>
    <t>Mai Văn</t>
  </si>
  <si>
    <t>MSHS</t>
  </si>
  <si>
    <t>TT</t>
  </si>
  <si>
    <t>HỌC PHẦN:</t>
  </si>
  <si>
    <t>TRƯỞNG KHOA</t>
  </si>
  <si>
    <t>GIÁO VIÊN GIẢNG DẠY</t>
  </si>
  <si>
    <t>Nguyễn Minh</t>
  </si>
  <si>
    <t>Cường</t>
  </si>
  <si>
    <t>Nguyễn Văn</t>
  </si>
  <si>
    <t>Điểm kiểm tra</t>
  </si>
  <si>
    <t>Điểm
TB</t>
  </si>
  <si>
    <t>TRƯỞNG BỘ MÔN</t>
  </si>
  <si>
    <t>XL
lần
I</t>
  </si>
  <si>
    <t>Thường xuyên
Hệ số 1</t>
  </si>
  <si>
    <t>Định kỳ
Hệ số 2</t>
  </si>
  <si>
    <t>Lớp:</t>
  </si>
  <si>
    <t xml:space="preserve">Số ĐVHT: </t>
  </si>
  <si>
    <t xml:space="preserve">HỌC KỲ:  </t>
  </si>
  <si>
    <t>STT</t>
  </si>
  <si>
    <t>Họ</t>
  </si>
  <si>
    <t>Tên</t>
  </si>
  <si>
    <t>Lớp</t>
  </si>
  <si>
    <t>Đại</t>
  </si>
  <si>
    <t>Hoàng</t>
  </si>
  <si>
    <t>Nam</t>
  </si>
  <si>
    <t>Trần Văn</t>
  </si>
  <si>
    <t>Nguyễn Ngọc</t>
  </si>
  <si>
    <t>Tân</t>
  </si>
  <si>
    <t>Trường</t>
  </si>
  <si>
    <t>Tuấn</t>
  </si>
  <si>
    <t>Trần Hoàng</t>
  </si>
  <si>
    <t>Hùng</t>
  </si>
  <si>
    <t>Trí</t>
  </si>
  <si>
    <t>Dũng</t>
  </si>
  <si>
    <t>Thanh</t>
  </si>
  <si>
    <t>Đạt</t>
  </si>
  <si>
    <t>Huy</t>
  </si>
  <si>
    <t>Phúc</t>
  </si>
  <si>
    <t>Nguyễn Hoàng</t>
  </si>
  <si>
    <t>Thắng</t>
  </si>
  <si>
    <t>Thoại</t>
  </si>
  <si>
    <t>Nguyễn Thành</t>
  </si>
  <si>
    <t>Long</t>
  </si>
  <si>
    <t>Tài</t>
  </si>
  <si>
    <t>Công</t>
  </si>
  <si>
    <t>Ngày sinh</t>
  </si>
  <si>
    <t xml:space="preserve"> LỚP </t>
  </si>
  <si>
    <t xml:space="preserve">TÊN HỌC PHẦN </t>
  </si>
  <si>
    <t xml:space="preserve">GHI CHÚ </t>
  </si>
  <si>
    <t>Điểm
HP</t>
  </si>
  <si>
    <t>Bảng tính thao tác</t>
  </si>
  <si>
    <t>Công việc thực hiện</t>
  </si>
  <si>
    <t>Nhập các điểm thành phần theo từng cột điểm tương ứng</t>
  </si>
  <si>
    <t>Lưu ý 2: Khi muốn in bảng điểm học phần, nên bỏ phần màu nền.</t>
  </si>
  <si>
    <r>
      <t xml:space="preserve">Lưu ý 3: Đối với SV bảo lưu chỉ cần nhập điểm bảo lưu vào ô </t>
    </r>
    <r>
      <rPr>
        <b/>
        <sz val="13"/>
        <rFont val="Arial"/>
        <family val="2"/>
      </rPr>
      <t>Điểm bảo lưu</t>
    </r>
    <r>
      <rPr>
        <sz val="13"/>
        <rFont val="Arial"/>
        <family val="2"/>
      </rPr>
      <t xml:space="preserve"> của từng bảng điểm học phần. Các cột còn lại để trống.</t>
    </r>
  </si>
  <si>
    <r>
      <t xml:space="preserve">Vào bảng tính </t>
    </r>
    <r>
      <rPr>
        <b/>
        <sz val="13"/>
        <rFont val="Arial"/>
        <family val="2"/>
      </rPr>
      <t>DANH SÁCH LỚP</t>
    </r>
  </si>
  <si>
    <t>Điểm
bảo
lưu</t>
  </si>
  <si>
    <t>Điểm
Thi
KTHP</t>
  </si>
  <si>
    <t>Độc lập – Tự do – Hạnh phúc</t>
  </si>
  <si>
    <t xml:space="preserve"> CỘNG HÒA XÃ HỘI CHỦ NGHĨA VIỆT NAM</t>
  </si>
  <si>
    <r>
      <t xml:space="preserve">Đối với SV học lại:
Vào bảng tính </t>
    </r>
    <r>
      <rPr>
        <b/>
        <sz val="13"/>
        <rFont val="Arial"/>
        <family val="2"/>
      </rPr>
      <t>LT va TH TCCN HL</t>
    </r>
  </si>
  <si>
    <t>Quy trình nhập điểm Tổng kết Học phần TCCN</t>
  </si>
  <si>
    <t>Phú</t>
  </si>
  <si>
    <r>
      <t xml:space="preserve">Ghi chú: Nhập đúng tên học phần, số đơn vị học trình theo lớp trong bảng tính </t>
    </r>
    <r>
      <rPr>
        <b/>
        <sz val="13"/>
        <rFont val="Arial"/>
        <family val="2"/>
      </rPr>
      <t>TÊN HỌC PHẦN</t>
    </r>
  </si>
  <si>
    <t>Phái</t>
  </si>
  <si>
    <t>Hệ</t>
  </si>
  <si>
    <t>LT</t>
  </si>
  <si>
    <t>LỚP CŨ
(hoặc
MSHS)</t>
  </si>
  <si>
    <t>Đánh
Giá
(lần 1)</t>
  </si>
  <si>
    <t>Đánh
Giá
(lần 2)</t>
  </si>
  <si>
    <t>Đánh
Giá
HP</t>
  </si>
  <si>
    <t>BẢNG ĐIỂM HỌC PHẦN THỰC HÀNH</t>
  </si>
  <si>
    <t>BẢNG ĐIỂM HỌC TRƯỚC, HỌC LẠI HỌC PHẦN THỰC HÀNH</t>
  </si>
  <si>
    <t>Số tiết vắng tính theo 1 ĐVHT = 15 tiết</t>
  </si>
  <si>
    <t>Số tiết vắng tính theo 1 ĐVHT = 30 tiết</t>
  </si>
  <si>
    <t>BẢNG ĐIỂM HỌC TRƯỚC, HỌC LẠI HỌC PHẦN LÝ THUYẾT</t>
  </si>
  <si>
    <t>Anh</t>
  </si>
  <si>
    <t>Nguyễn Thanh</t>
  </si>
  <si>
    <t>Bình</t>
  </si>
  <si>
    <t>Khánh</t>
  </si>
  <si>
    <t>Toàn</t>
  </si>
  <si>
    <t>Lê Minh</t>
  </si>
  <si>
    <t>Danh</t>
  </si>
  <si>
    <t>Nguyễn Tiến</t>
  </si>
  <si>
    <t>Dương</t>
  </si>
  <si>
    <t>Đức</t>
  </si>
  <si>
    <t>Hưng</t>
  </si>
  <si>
    <t>Nguyễn Quốc</t>
  </si>
  <si>
    <t>Linh</t>
  </si>
  <si>
    <t>Nguyễn Hữu</t>
  </si>
  <si>
    <t>Quân</t>
  </si>
  <si>
    <t>Quý</t>
  </si>
  <si>
    <t>Tâm</t>
  </si>
  <si>
    <t>Nguyễn Đức</t>
  </si>
  <si>
    <t>Thành</t>
  </si>
  <si>
    <t>Thiện</t>
  </si>
  <si>
    <t>Trần Quốc</t>
  </si>
  <si>
    <t>Hiếu</t>
  </si>
  <si>
    <t>Phạm Tấn</t>
  </si>
  <si>
    <t>Võ Tấn</t>
  </si>
  <si>
    <t>Lê Văn</t>
  </si>
  <si>
    <t>Tùng</t>
  </si>
  <si>
    <t>Nhựt</t>
  </si>
  <si>
    <t>Sang</t>
  </si>
  <si>
    <t>Vũ</t>
  </si>
  <si>
    <t>Nguyên</t>
  </si>
  <si>
    <t>Duy</t>
  </si>
  <si>
    <t>Hào</t>
  </si>
  <si>
    <t>Nguyễn Công</t>
  </si>
  <si>
    <t>13B2250041</t>
  </si>
  <si>
    <t>Minh</t>
  </si>
  <si>
    <t>Trần Thanh</t>
  </si>
  <si>
    <t>Quang</t>
  </si>
  <si>
    <t>Thi</t>
  </si>
  <si>
    <t>Thịnh</t>
  </si>
  <si>
    <t>Nữ</t>
  </si>
  <si>
    <t>Nguyễn Thị</t>
  </si>
  <si>
    <t>Nguyễn Trường</t>
  </si>
  <si>
    <t>Liêm</t>
  </si>
  <si>
    <t>Trần Ngọc</t>
  </si>
  <si>
    <t>Huỳnh Văn</t>
  </si>
  <si>
    <t>BẢNG ĐIỂM HỌC PHẦN LÝ THUYẾT</t>
  </si>
  <si>
    <t>Hải</t>
  </si>
  <si>
    <t>Nghĩa</t>
  </si>
  <si>
    <t>Nguyễn Văn Tấn</t>
  </si>
  <si>
    <t>TRƯỜNG CAO ĐẲNG KỸ THUẬT
LÝ TỰ TRỌNG TP. HỒ CHÍ MINH</t>
  </si>
  <si>
    <t>‾‾‾‾‾‾‾‾‾‾‾‾‾‾‾‾‾‾‾‾‾‾‾‾‾‾‾‾‾‾‾‾‾‾‾‾‾‾‾‾</t>
  </si>
  <si>
    <t>UBND THÀNH PHỐ HỒ CHÍ MINH</t>
  </si>
  <si>
    <t>TRƯỜNG CAO ĐẲNG KỸ THUẬT
 LÝ TỰ TRỌNG TP. HỒ CHÍ MINH</t>
  </si>
  <si>
    <t>‾‾‾‾‾‾‾‾‾‾‾‾‾‾‾‾‾‾‾‾‾‾‾‾‾‾‾‾‾‾‾‾‾‾‾</t>
  </si>
  <si>
    <r>
      <t xml:space="preserve">Đối với SV theo danh sách lớp của Phòng TTGD-CTSV:
Vào bảng tính </t>
    </r>
    <r>
      <rPr>
        <b/>
        <sz val="13"/>
        <rFont val="Arial"/>
        <family val="2"/>
      </rPr>
      <t>LT va TH TCCN</t>
    </r>
  </si>
  <si>
    <t>Nếu Quý Thầy Cô có vướng mắc gì, xin liên hệ trực tiếp với Phòng TS-Đào tạo-GTVL</t>
  </si>
  <si>
    <t>Trung</t>
  </si>
  <si>
    <t>Vinh</t>
  </si>
  <si>
    <t>Hà</t>
  </si>
  <si>
    <t>Võ Thanh</t>
  </si>
  <si>
    <t>Bùi Văn</t>
  </si>
  <si>
    <t>Võ Minh</t>
  </si>
  <si>
    <t>Kiệt</t>
  </si>
  <si>
    <t>Luân</t>
  </si>
  <si>
    <t>Nhân</t>
  </si>
  <si>
    <t>Nhật</t>
  </si>
  <si>
    <t>Nhi</t>
  </si>
  <si>
    <t>Quốc</t>
  </si>
  <si>
    <t>Phạm Thanh</t>
  </si>
  <si>
    <t>Thảo</t>
  </si>
  <si>
    <t>Trọng</t>
  </si>
  <si>
    <t>Đoàn Công</t>
  </si>
  <si>
    <t>Trần Thế</t>
  </si>
  <si>
    <t>Khang</t>
  </si>
  <si>
    <t>Lộc</t>
  </si>
  <si>
    <t>Phạm Quốc</t>
  </si>
  <si>
    <t>Tín</t>
  </si>
  <si>
    <t>Lê Thành</t>
  </si>
  <si>
    <t>Lê Hoàng</t>
  </si>
  <si>
    <t>14TC-CKT</t>
  </si>
  <si>
    <t>Bảo</t>
  </si>
  <si>
    <t>Phát</t>
  </si>
  <si>
    <t>Đoàn Văn</t>
  </si>
  <si>
    <t>Phạm Hữu</t>
  </si>
  <si>
    <t>Sĩ</t>
  </si>
  <si>
    <t>Hồ Minh</t>
  </si>
  <si>
    <t>Sỹ</t>
  </si>
  <si>
    <t>Thống</t>
  </si>
  <si>
    <t>Lê Ngọc</t>
  </si>
  <si>
    <t>Lê Tấn</t>
  </si>
  <si>
    <t>Đô</t>
  </si>
  <si>
    <t>Đỗ Minh</t>
  </si>
  <si>
    <t>Phạm Tuấn</t>
  </si>
  <si>
    <t>Thông</t>
  </si>
  <si>
    <t>Tú</t>
  </si>
  <si>
    <t>Phạm Đình</t>
  </si>
  <si>
    <t>Luận</t>
  </si>
  <si>
    <t>Đặng Thanh</t>
  </si>
  <si>
    <t>Oanh</t>
  </si>
  <si>
    <t>Thắm</t>
  </si>
  <si>
    <t>I</t>
  </si>
  <si>
    <t>NĂM HỌC:  2015 - 2016</t>
  </si>
  <si>
    <t>KỸ THUẬT ĐIỆN</t>
  </si>
  <si>
    <t xml:space="preserve">TRƯỜNG CAO ĐẲNG KỸ THUẬT </t>
  </si>
  <si>
    <t>Họ và Tên</t>
  </si>
  <si>
    <t>13B3080075</t>
  </si>
  <si>
    <t>13B2250083</t>
  </si>
  <si>
    <t>Võ Văn</t>
  </si>
  <si>
    <t>Hậu</t>
  </si>
  <si>
    <r>
      <t xml:space="preserve">Để thống nhất trong việc quản lý điểm số của HSSV trong toàn trường, sau khi hoàn thành bảng tính, xin Quý Thầy Cô lưu lại file theo định dạng: </t>
    </r>
    <r>
      <rPr>
        <b/>
        <sz val="13"/>
        <rFont val="Arial"/>
        <family val="2"/>
      </rPr>
      <t>tenlop_tenhocphan_HK1_NH15-16</t>
    </r>
    <r>
      <rPr>
        <sz val="13"/>
        <rFont val="Arial"/>
        <family val="2"/>
      </rPr>
      <t xml:space="preserve"> và gởi bằng mail cho GVCN, Khoa và Phòng TS-Đào tạo-GTVL (</t>
    </r>
    <r>
      <rPr>
        <b/>
        <sz val="13"/>
        <rFont val="Arial"/>
        <family val="2"/>
      </rPr>
      <t>kqht.lytutrong@gmail.com</t>
    </r>
    <r>
      <rPr>
        <sz val="13"/>
        <rFont val="Arial"/>
        <family val="2"/>
      </rPr>
      <t>)</t>
    </r>
  </si>
  <si>
    <t>15002985</t>
  </si>
  <si>
    <t>An</t>
  </si>
  <si>
    <t>10/09/1997</t>
  </si>
  <si>
    <t>15TN-Đ</t>
  </si>
  <si>
    <t>12+2</t>
  </si>
  <si>
    <t>15003445</t>
  </si>
  <si>
    <t>08/01/1992</t>
  </si>
  <si>
    <t>"</t>
  </si>
  <si>
    <t>15003220</t>
  </si>
  <si>
    <t>Dỉ</t>
  </si>
  <si>
    <t>01/10/1997</t>
  </si>
  <si>
    <t>15003421</t>
  </si>
  <si>
    <t>Hoàng Ngọc</t>
  </si>
  <si>
    <t>15/10/1996</t>
  </si>
  <si>
    <t>15003183</t>
  </si>
  <si>
    <t>Nguyễn Đăng</t>
  </si>
  <si>
    <t>06/01/1996</t>
  </si>
  <si>
    <t>15003475</t>
  </si>
  <si>
    <t>Đặng Hữu</t>
  </si>
  <si>
    <t>Hiệp</t>
  </si>
  <si>
    <t>13/01/1997</t>
  </si>
  <si>
    <t>15001407</t>
  </si>
  <si>
    <t>26/04/1992</t>
  </si>
  <si>
    <t>15002036</t>
  </si>
  <si>
    <t>Phan Hoằng</t>
  </si>
  <si>
    <t>09/09/1996</t>
  </si>
  <si>
    <t>15002998</t>
  </si>
  <si>
    <t>Trần Quang</t>
  </si>
  <si>
    <t>08/12/1994</t>
  </si>
  <si>
    <t>15003249</t>
  </si>
  <si>
    <t>Nguyễn Xuân</t>
  </si>
  <si>
    <t>Hưởng</t>
  </si>
  <si>
    <t>03/02/1992</t>
  </si>
  <si>
    <t>15003495</t>
  </si>
  <si>
    <t>Huỳnh Trung</t>
  </si>
  <si>
    <t>10/08/1997</t>
  </si>
  <si>
    <t>15003504</t>
  </si>
  <si>
    <t>17/10/1993</t>
  </si>
  <si>
    <t>15003398</t>
  </si>
  <si>
    <t>02/06/1997</t>
  </si>
  <si>
    <t>15003464</t>
  </si>
  <si>
    <t>Võ Trọng</t>
  </si>
  <si>
    <t>16/10/1994</t>
  </si>
  <si>
    <t>15002099</t>
  </si>
  <si>
    <t>Nhâm</t>
  </si>
  <si>
    <t>11/1/1993</t>
  </si>
  <si>
    <t>15003465</t>
  </si>
  <si>
    <t>Nguyễn Hồ Thiên</t>
  </si>
  <si>
    <t>30/03/1995</t>
  </si>
  <si>
    <t>15003324</t>
  </si>
  <si>
    <t>Lưu Minh</t>
  </si>
  <si>
    <t>Phước</t>
  </si>
  <si>
    <t>15/12/1991</t>
  </si>
  <si>
    <t>15000563</t>
  </si>
  <si>
    <t>Nguyễn Thanh</t>
  </si>
  <si>
    <t>Phước</t>
  </si>
  <si>
    <t>17/12/1997</t>
  </si>
  <si>
    <t>15003126</t>
  </si>
  <si>
    <t>Phương</t>
  </si>
  <si>
    <t>06/05/1995</t>
  </si>
  <si>
    <t>15003508</t>
  </si>
  <si>
    <t>Phạm Ngọc</t>
  </si>
  <si>
    <t>Quyết</t>
  </si>
  <si>
    <t>30/11/1996</t>
  </si>
  <si>
    <t>15003406</t>
  </si>
  <si>
    <t>01/06/1994</t>
  </si>
  <si>
    <t>15003429</t>
  </si>
  <si>
    <t>Nguyễn Tấn</t>
  </si>
  <si>
    <t>22/09/1994</t>
  </si>
  <si>
    <t>15000576</t>
  </si>
  <si>
    <t>Nguyễn Tấn Bình</t>
  </si>
  <si>
    <t>31/10/1997</t>
  </si>
  <si>
    <t>15000996</t>
  </si>
  <si>
    <t>Bùi Công</t>
  </si>
  <si>
    <t>21/09/1997</t>
  </si>
  <si>
    <t>15003293</t>
  </si>
  <si>
    <t>22/11/1997</t>
  </si>
  <si>
    <t>15003505</t>
  </si>
  <si>
    <t>Nguyễn Hưng</t>
  </si>
  <si>
    <t>19/03/1995</t>
  </si>
  <si>
    <t>15003506</t>
  </si>
  <si>
    <t>Dương Phước Anh</t>
  </si>
  <si>
    <t>Thuận</t>
  </si>
  <si>
    <t>19/07/1996</t>
  </si>
  <si>
    <t>15000673</t>
  </si>
  <si>
    <t>02/11/1996</t>
  </si>
  <si>
    <t>15003006</t>
  </si>
  <si>
    <t>Nguyễn Tuấn</t>
  </si>
  <si>
    <t>05/01/1997</t>
  </si>
  <si>
    <t>15003024</t>
  </si>
  <si>
    <t>Huỳnh Đức</t>
  </si>
  <si>
    <t>16/08/1997</t>
  </si>
  <si>
    <t>12+2N3</t>
  </si>
  <si>
    <t>15000597</t>
  </si>
  <si>
    <t>30/11/1997</t>
  </si>
  <si>
    <t>15002466</t>
  </si>
  <si>
    <t>Phạm Văn Tuấn</t>
  </si>
  <si>
    <t>11/02/1994</t>
  </si>
  <si>
    <t>15001363</t>
  </si>
  <si>
    <t>Chiến</t>
  </si>
  <si>
    <t>28/10/1996</t>
  </si>
  <si>
    <t>15002676</t>
  </si>
  <si>
    <t>Chung</t>
  </si>
  <si>
    <t>20/04/1996</t>
  </si>
  <si>
    <t>15000781</t>
  </si>
  <si>
    <t>Bùi Xuân</t>
  </si>
  <si>
    <t>26/07/1997</t>
  </si>
  <si>
    <t>15001815</t>
  </si>
  <si>
    <t>Trần Tất</t>
  </si>
  <si>
    <t>28/05/1997</t>
  </si>
  <si>
    <t>15003423</t>
  </si>
  <si>
    <t>Huỳnh Triều Hải</t>
  </si>
  <si>
    <t>Đăng</t>
  </si>
  <si>
    <t>15003042</t>
  </si>
  <si>
    <t>Nguyễn Phan Trần</t>
  </si>
  <si>
    <t>15000937</t>
  </si>
  <si>
    <t>Nguyễn Trọng Hòa</t>
  </si>
  <si>
    <t>Đồng</t>
  </si>
  <si>
    <t>03/01/1996</t>
  </si>
  <si>
    <t>15001655</t>
  </si>
  <si>
    <t>9/3/1997</t>
  </si>
  <si>
    <t>15003442</t>
  </si>
  <si>
    <t>Giang</t>
  </si>
  <si>
    <t>24/11/1997</t>
  </si>
  <si>
    <t>15003001</t>
  </si>
  <si>
    <t>30/03/1996</t>
  </si>
  <si>
    <t>15002990</t>
  </si>
  <si>
    <t>Đỗ Văn</t>
  </si>
  <si>
    <t>21/04/1996</t>
  </si>
  <si>
    <t>15003460</t>
  </si>
  <si>
    <t>Phạm Phi</t>
  </si>
  <si>
    <t>12/09/1996</t>
  </si>
  <si>
    <t>15001174</t>
  </si>
  <si>
    <t>Trần Đoàn Quang</t>
  </si>
  <si>
    <t>01/01/1997</t>
  </si>
  <si>
    <t>15001662</t>
  </si>
  <si>
    <t>21/09/1996</t>
  </si>
  <si>
    <t>15000760</t>
  </si>
  <si>
    <t>25/05/1996</t>
  </si>
  <si>
    <t>15002279</t>
  </si>
  <si>
    <t>Nguyễn Duy</t>
  </si>
  <si>
    <t>06/09/1997</t>
  </si>
  <si>
    <t>15003096</t>
  </si>
  <si>
    <t>Lê Tuấn</t>
  </si>
  <si>
    <t>04/02/1997</t>
  </si>
  <si>
    <t>15000667</t>
  </si>
  <si>
    <t>12/04/1994</t>
  </si>
  <si>
    <t>15003307</t>
  </si>
  <si>
    <t>Phạm Đức</t>
  </si>
  <si>
    <t>Nghiêm</t>
  </si>
  <si>
    <t>01/09/1996</t>
  </si>
  <si>
    <t>15001562</t>
  </si>
  <si>
    <t>Nguyễn Huỳnh</t>
  </si>
  <si>
    <t>Nhạc</t>
  </si>
  <si>
    <t>07/02/1997</t>
  </si>
  <si>
    <t>15001331</t>
  </si>
  <si>
    <t>20/01/1997</t>
  </si>
  <si>
    <t>15002687</t>
  </si>
  <si>
    <t>02/11/1997</t>
  </si>
  <si>
    <t>15001698</t>
  </si>
  <si>
    <t>22/05/1996</t>
  </si>
  <si>
    <t>15000740</t>
  </si>
  <si>
    <t>03/03/1997</t>
  </si>
  <si>
    <t>15001638</t>
  </si>
  <si>
    <t>Bành Lưu Danh</t>
  </si>
  <si>
    <t>26/11/1997</t>
  </si>
  <si>
    <t>15000612</t>
  </si>
  <si>
    <t>22/07/1997</t>
  </si>
  <si>
    <t>15002903</t>
  </si>
  <si>
    <t>Dương Tiến</t>
  </si>
  <si>
    <t>02/03/1997</t>
  </si>
  <si>
    <t>15000917</t>
  </si>
  <si>
    <t>Lê Nguyễn Hoàng</t>
  </si>
  <si>
    <t>Sơn</t>
  </si>
  <si>
    <t>09/03/1997</t>
  </si>
  <si>
    <t>15000720</t>
  </si>
  <si>
    <t>Lưu Lê Tấn</t>
  </si>
  <si>
    <t>28/04/1997</t>
  </si>
  <si>
    <t>15002489</t>
  </si>
  <si>
    <t>01/10/1996</t>
  </si>
  <si>
    <t>15001403</t>
  </si>
  <si>
    <t>15/04/1996</t>
  </si>
  <si>
    <t>15003266</t>
  </si>
  <si>
    <t>09/08/1996</t>
  </si>
  <si>
    <t>15003285</t>
  </si>
  <si>
    <t>28/08/1996</t>
  </si>
  <si>
    <t>15003456</t>
  </si>
  <si>
    <t>Nguyễn An</t>
  </si>
  <si>
    <t>14/06/1997</t>
  </si>
  <si>
    <t>15001937</t>
  </si>
  <si>
    <t>Thuột</t>
  </si>
  <si>
    <t>21/11/1997</t>
  </si>
  <si>
    <t>15001984</t>
  </si>
  <si>
    <t>Tiến</t>
  </si>
  <si>
    <t>12/05/1997</t>
  </si>
  <si>
    <t>15002965</t>
  </si>
  <si>
    <t>15/06/1996</t>
  </si>
  <si>
    <t>15003437</t>
  </si>
  <si>
    <t>Vũ Văn</t>
  </si>
  <si>
    <t>Triển</t>
  </si>
  <si>
    <t>02/01/1996</t>
  </si>
  <si>
    <t>15003417</t>
  </si>
  <si>
    <t>Đoàn Vũ Thành</t>
  </si>
  <si>
    <t>23/12/1995</t>
  </si>
  <si>
    <t>15003193</t>
  </si>
  <si>
    <t>Phạm Hoàng</t>
  </si>
  <si>
    <t>03/02/1997</t>
  </si>
  <si>
    <t>15000383</t>
  </si>
  <si>
    <t>Võ Trần</t>
  </si>
  <si>
    <t>16/01/1997</t>
  </si>
  <si>
    <t>15000868</t>
  </si>
  <si>
    <t>Hồ Nhật</t>
  </si>
  <si>
    <t>Tuyên</t>
  </si>
  <si>
    <t>18/12/1997</t>
  </si>
  <si>
    <t>15000867</t>
  </si>
  <si>
    <t>18/10/1996</t>
  </si>
  <si>
    <t>15003133</t>
  </si>
  <si>
    <t>Nguyễn Võ Hữu</t>
  </si>
  <si>
    <t>15001853</t>
  </si>
  <si>
    <t>Võ Hoàng</t>
  </si>
  <si>
    <t>09/02/1996</t>
  </si>
  <si>
    <t>15003463</t>
  </si>
  <si>
    <t>02/02/1995</t>
  </si>
  <si>
    <t>15TN-NL</t>
  </si>
  <si>
    <t>15003298</t>
  </si>
  <si>
    <t>06/03/1997</t>
  </si>
  <si>
    <t>15003386</t>
  </si>
  <si>
    <t>Điền</t>
  </si>
  <si>
    <t>23/09/1996</t>
  </si>
  <si>
    <t>15003392</t>
  </si>
  <si>
    <t>14/03/1996</t>
  </si>
  <si>
    <t>15003443</t>
  </si>
  <si>
    <t>Nguyễn Trung</t>
  </si>
  <si>
    <t>28/11/1995</t>
  </si>
  <si>
    <t>15002987</t>
  </si>
  <si>
    <t>Đặng Bá</t>
  </si>
  <si>
    <t>Huynh</t>
  </si>
  <si>
    <t>21/08/1997</t>
  </si>
  <si>
    <t>15003281</t>
  </si>
  <si>
    <t>Hồ Phi</t>
  </si>
  <si>
    <t>16/03/1995</t>
  </si>
  <si>
    <t>15003490</t>
  </si>
  <si>
    <t>Bùi Hoàng</t>
  </si>
  <si>
    <t>06/08/1996</t>
  </si>
  <si>
    <t>15003036</t>
  </si>
  <si>
    <t>Lý Kiên</t>
  </si>
  <si>
    <t>30/08/1993</t>
  </si>
  <si>
    <t>15003487</t>
  </si>
  <si>
    <t>Phong</t>
  </si>
  <si>
    <t>22/04/1995</t>
  </si>
  <si>
    <t>15002708</t>
  </si>
  <si>
    <t>La Hồng</t>
  </si>
  <si>
    <t>28/02/1992</t>
  </si>
  <si>
    <t>15003052</t>
  </si>
  <si>
    <t>13/04/1993</t>
  </si>
  <si>
    <t>15003320</t>
  </si>
  <si>
    <t>Trần Mũ</t>
  </si>
  <si>
    <t>Tắc</t>
  </si>
  <si>
    <t>04/01/1994</t>
  </si>
  <si>
    <t>15003457</t>
  </si>
  <si>
    <t>12/05/1992</t>
  </si>
  <si>
    <t>15002967</t>
  </si>
  <si>
    <t>19/05/1995</t>
  </si>
  <si>
    <t>15001565</t>
  </si>
  <si>
    <t>Dương Thanh</t>
  </si>
  <si>
    <t>Việt</t>
  </si>
  <si>
    <t>08/02/1997</t>
  </si>
  <si>
    <t>15002213</t>
  </si>
  <si>
    <t>Lê Anh Tuấn</t>
  </si>
  <si>
    <t>06/04/1997</t>
  </si>
  <si>
    <t>15001091</t>
  </si>
  <si>
    <t>Nguyễn Đặng Hoàng</t>
  </si>
  <si>
    <t>27/09/1997</t>
  </si>
  <si>
    <t>15000683</t>
  </si>
  <si>
    <t>Nguyễn Lý Thái</t>
  </si>
  <si>
    <t>14/07/1996</t>
  </si>
  <si>
    <t>15002550</t>
  </si>
  <si>
    <t>Hân</t>
  </si>
  <si>
    <t>12/12/1997</t>
  </si>
  <si>
    <t>15000402</t>
  </si>
  <si>
    <t>Lê Gia</t>
  </si>
  <si>
    <t>15/10/1997</t>
  </si>
  <si>
    <t>15001959</t>
  </si>
  <si>
    <t>21/10/1997</t>
  </si>
  <si>
    <t>15003217</t>
  </si>
  <si>
    <t>Luật</t>
  </si>
  <si>
    <t>12/04/1997</t>
  </si>
  <si>
    <t>15001926</t>
  </si>
  <si>
    <t>Huỳnh Quốc</t>
  </si>
  <si>
    <t>07/11/1997</t>
  </si>
  <si>
    <t>15000393</t>
  </si>
  <si>
    <t>Mai Thanh Sỹ</t>
  </si>
  <si>
    <t>04/01/1997</t>
  </si>
  <si>
    <t>15001867</t>
  </si>
  <si>
    <t>07/8/1997</t>
  </si>
  <si>
    <t>15001672</t>
  </si>
  <si>
    <t>25/03/1996</t>
  </si>
  <si>
    <t>15003250</t>
  </si>
  <si>
    <t>26/09/1997</t>
  </si>
  <si>
    <t>15002300</t>
  </si>
  <si>
    <t>10/10/1995</t>
  </si>
  <si>
    <t>15002060</t>
  </si>
  <si>
    <t>22/08/1997</t>
  </si>
  <si>
    <t>15001251</t>
  </si>
  <si>
    <t>Tươi</t>
  </si>
  <si>
    <t>25/11/1994</t>
  </si>
  <si>
    <t>15000562</t>
  </si>
  <si>
    <t>Bùi Quang</t>
  </si>
  <si>
    <t>12/03/1997</t>
  </si>
  <si>
    <t>15003230</t>
  </si>
  <si>
    <t>Nguyễn Chí</t>
  </si>
  <si>
    <t>13/03/1994</t>
  </si>
  <si>
    <t>15TN-CK</t>
  </si>
  <si>
    <t>15003492</t>
  </si>
  <si>
    <t>26/01/1991</t>
  </si>
  <si>
    <t>15003462</t>
  </si>
  <si>
    <t>Trần Hòa</t>
  </si>
  <si>
    <t>20/08/1997</t>
  </si>
  <si>
    <t>15003209</t>
  </si>
  <si>
    <t>28/10/1991</t>
  </si>
  <si>
    <t>15003334</t>
  </si>
  <si>
    <t>23/04/1994</t>
  </si>
  <si>
    <t>15001467</t>
  </si>
  <si>
    <t>15/08/1997</t>
  </si>
  <si>
    <t>15003039</t>
  </si>
  <si>
    <t>15003458</t>
  </si>
  <si>
    <t>Đỗ Ngọc</t>
  </si>
  <si>
    <t>25/11/1997</t>
  </si>
  <si>
    <t>15003459</t>
  </si>
  <si>
    <t>Trần Đăng</t>
  </si>
  <si>
    <t>Khoa</t>
  </si>
  <si>
    <t>03/02/1994</t>
  </si>
  <si>
    <t>15001077</t>
  </si>
  <si>
    <t>Đặng Tuấn</t>
  </si>
  <si>
    <t>24/09/1996</t>
  </si>
  <si>
    <t>15001659</t>
  </si>
  <si>
    <t>24/08/1997</t>
  </si>
  <si>
    <t>15000839</t>
  </si>
  <si>
    <t>Mẫu</t>
  </si>
  <si>
    <t>09/04/1997</t>
  </si>
  <si>
    <t>15002528</t>
  </si>
  <si>
    <t>Đào Văn Lâm</t>
  </si>
  <si>
    <t>Sung</t>
  </si>
  <si>
    <t>08/06/1996</t>
  </si>
  <si>
    <t>15003048</t>
  </si>
  <si>
    <t>Tạ Công</t>
  </si>
  <si>
    <t>18/12/1994</t>
  </si>
  <si>
    <t>15003241</t>
  </si>
  <si>
    <t>Hoàng Thanh</t>
  </si>
  <si>
    <t>14/06/1989</t>
  </si>
  <si>
    <t>15003434</t>
  </si>
  <si>
    <t>Phạm Công</t>
  </si>
  <si>
    <t>Tánh</t>
  </si>
  <si>
    <t>02/01/1997</t>
  </si>
  <si>
    <t>15003318</t>
  </si>
  <si>
    <t>Đỗ Công</t>
  </si>
  <si>
    <t>Thái</t>
  </si>
  <si>
    <t>07/10/1995</t>
  </si>
  <si>
    <t>15002975</t>
  </si>
  <si>
    <t>Thạnh</t>
  </si>
  <si>
    <t>19/12/1996</t>
  </si>
  <si>
    <t>15003483</t>
  </si>
  <si>
    <t>Trương Huỳnh Công</t>
  </si>
  <si>
    <t>15003426</t>
  </si>
  <si>
    <t>18/06/1996</t>
  </si>
  <si>
    <t>15002957</t>
  </si>
  <si>
    <t>Lê Bá</t>
  </si>
  <si>
    <t>11/05/1996</t>
  </si>
  <si>
    <t>15000520</t>
  </si>
  <si>
    <t>12/04/1996</t>
  </si>
  <si>
    <t>15002098</t>
  </si>
  <si>
    <t>Diện</t>
  </si>
  <si>
    <t>02/05/1997</t>
  </si>
  <si>
    <t>15002143</t>
  </si>
  <si>
    <t>Hiền</t>
  </si>
  <si>
    <t>15003317</t>
  </si>
  <si>
    <t>Thân</t>
  </si>
  <si>
    <t>16/10/1992</t>
  </si>
  <si>
    <t>15003450</t>
  </si>
  <si>
    <t>Mai Nhật</t>
  </si>
  <si>
    <t>Kha</t>
  </si>
  <si>
    <t>23/08/1997</t>
  </si>
  <si>
    <t>15002276</t>
  </si>
  <si>
    <t>Phan Tuấn</t>
  </si>
  <si>
    <t>15002261</t>
  </si>
  <si>
    <t>Trương Văn</t>
  </si>
  <si>
    <t>03/12/1995</t>
  </si>
  <si>
    <t>15000754</t>
  </si>
  <si>
    <t>Hà Triệu Ái</t>
  </si>
  <si>
    <t>17/01/1997</t>
  </si>
  <si>
    <t>15002132</t>
  </si>
  <si>
    <t>Võ Trung</t>
  </si>
  <si>
    <t>16/04/1997</t>
  </si>
  <si>
    <t>15001296</t>
  </si>
  <si>
    <t>Trương Sen</t>
  </si>
  <si>
    <t>Ni</t>
  </si>
  <si>
    <t>05/12/1997</t>
  </si>
  <si>
    <t>15001885</t>
  </si>
  <si>
    <t>20/03/1997</t>
  </si>
  <si>
    <t>15001315</t>
  </si>
  <si>
    <t>29/9/1997</t>
  </si>
  <si>
    <t>15001550</t>
  </si>
  <si>
    <t>Phạm Khánh</t>
  </si>
  <si>
    <t>29/09/1997</t>
  </si>
  <si>
    <t>15003248</t>
  </si>
  <si>
    <t>11/11/1997</t>
  </si>
  <si>
    <t>15001598</t>
  </si>
  <si>
    <t>Lê Xuân</t>
  </si>
  <si>
    <t>09/11/1995</t>
  </si>
  <si>
    <t>15001621</t>
  </si>
  <si>
    <t>Nguyễn Phan</t>
  </si>
  <si>
    <t>15002906</t>
  </si>
  <si>
    <t>21/03/1997</t>
  </si>
  <si>
    <t>15002169</t>
  </si>
  <si>
    <t>Nguyễn Cường</t>
  </si>
  <si>
    <t>20/12/1997</t>
  </si>
  <si>
    <t>15003425</t>
  </si>
  <si>
    <t>Tình</t>
  </si>
  <si>
    <t>21/09/1994</t>
  </si>
  <si>
    <t>15002309</t>
  </si>
  <si>
    <t>26/04/1997</t>
  </si>
  <si>
    <t>15000713</t>
  </si>
  <si>
    <t>Đàng Quốc</t>
  </si>
  <si>
    <t>24/8/1997</t>
  </si>
  <si>
    <t>15002323</t>
  </si>
  <si>
    <t>23/10/1996</t>
  </si>
  <si>
    <t>15003231</t>
  </si>
  <si>
    <t>16/05/1995</t>
  </si>
  <si>
    <t>15001261</t>
  </si>
  <si>
    <t>Phạm Hồng Như</t>
  </si>
  <si>
    <t>Ý</t>
  </si>
  <si>
    <t>24/09/1997</t>
  </si>
  <si>
    <t>15002810</t>
  </si>
  <si>
    <t>Trịnh Đức</t>
  </si>
  <si>
    <t>Ánh</t>
  </si>
  <si>
    <t>01/02/1996</t>
  </si>
  <si>
    <t>15TN-Ô</t>
  </si>
  <si>
    <t>15003467</t>
  </si>
  <si>
    <t>Ngô Mạnh</t>
  </si>
  <si>
    <t>14/09/1997</t>
  </si>
  <si>
    <t>15003142</t>
  </si>
  <si>
    <t>Lâm Thành</t>
  </si>
  <si>
    <t>21/01/1996</t>
  </si>
  <si>
    <t>15003271</t>
  </si>
  <si>
    <t>04/05/1995</t>
  </si>
  <si>
    <t>15003507</t>
  </si>
  <si>
    <t>Mai Quốc</t>
  </si>
  <si>
    <t>Đông</t>
  </si>
  <si>
    <t>07/09/1995</t>
  </si>
  <si>
    <t>15003468</t>
  </si>
  <si>
    <t>Phạm Tiến</t>
  </si>
  <si>
    <t>10/03/1993</t>
  </si>
  <si>
    <t>15003240</t>
  </si>
  <si>
    <t>Nguyễn</t>
  </si>
  <si>
    <t>Là</t>
  </si>
  <si>
    <t>15/05/1997</t>
  </si>
  <si>
    <t>15002599</t>
  </si>
  <si>
    <t>Nguyễn Hoài</t>
  </si>
  <si>
    <t>20/05/1995</t>
  </si>
  <si>
    <t>15002000</t>
  </si>
  <si>
    <t>Nguyễn Bảo</t>
  </si>
  <si>
    <t>Nghi</t>
  </si>
  <si>
    <t>24/04/1997</t>
  </si>
  <si>
    <t>15003422</t>
  </si>
  <si>
    <t>10/01/1992</t>
  </si>
  <si>
    <t>15003343</t>
  </si>
  <si>
    <t>05/01/1996</t>
  </si>
  <si>
    <t>15002026</t>
  </si>
  <si>
    <t>04/08/1995</t>
  </si>
  <si>
    <t>15000481</t>
  </si>
  <si>
    <t>Trịnh Linh</t>
  </si>
  <si>
    <t>15/04/1997</t>
  </si>
  <si>
    <t>15003010</t>
  </si>
  <si>
    <t>Giang Nhật</t>
  </si>
  <si>
    <t>29/08/1996</t>
  </si>
  <si>
    <t>15002498</t>
  </si>
  <si>
    <t>Ngô Đặng Duy</t>
  </si>
  <si>
    <t>05/09/1996</t>
  </si>
  <si>
    <t>15002516</t>
  </si>
  <si>
    <t>05/03/1997</t>
  </si>
  <si>
    <t>15003187</t>
  </si>
  <si>
    <t>Đỗ Phước</t>
  </si>
  <si>
    <t>04/08/1996</t>
  </si>
  <si>
    <t>15003134</t>
  </si>
  <si>
    <t>Lữ Trần</t>
  </si>
  <si>
    <t>15001904</t>
  </si>
  <si>
    <t>Hoàng Đình</t>
  </si>
  <si>
    <t>21/02/1994</t>
  </si>
  <si>
    <t>15003433</t>
  </si>
  <si>
    <t>09/06/1995</t>
  </si>
  <si>
    <t>15000698</t>
  </si>
  <si>
    <t>27/06/1997</t>
  </si>
  <si>
    <t>15001865</t>
  </si>
  <si>
    <t>Chương</t>
  </si>
  <si>
    <t>20/10/1997</t>
  </si>
  <si>
    <t>15001160</t>
  </si>
  <si>
    <t>15000701</t>
  </si>
  <si>
    <t>15/6/1997</t>
  </si>
  <si>
    <t>15002827</t>
  </si>
  <si>
    <t>Nguyễn Anh</t>
  </si>
  <si>
    <t>Đạo</t>
  </si>
  <si>
    <t>28/08/1997</t>
  </si>
  <si>
    <t>15001866</t>
  </si>
  <si>
    <t>11/06/1997</t>
  </si>
  <si>
    <t>15000624</t>
  </si>
  <si>
    <t>Nguyễn Hồng</t>
  </si>
  <si>
    <t>Đường</t>
  </si>
  <si>
    <t>02/01/1993</t>
  </si>
  <si>
    <t>15000619</t>
  </si>
  <si>
    <t>Lê Hữu</t>
  </si>
  <si>
    <t>14/01/1997</t>
  </si>
  <si>
    <t>15002469</t>
  </si>
  <si>
    <t>18/11/1996</t>
  </si>
  <si>
    <t>15001934</t>
  </si>
  <si>
    <t>15001249</t>
  </si>
  <si>
    <t>Lý Nhật</t>
  </si>
  <si>
    <t>15003418</t>
  </si>
  <si>
    <t>23/05/1997</t>
  </si>
  <si>
    <t>15001476</t>
  </si>
  <si>
    <t>20/06/1996</t>
  </si>
  <si>
    <t>15002898</t>
  </si>
  <si>
    <t>Võ Công</t>
  </si>
  <si>
    <t>26/03/1997</t>
  </si>
  <si>
    <t>15003147</t>
  </si>
  <si>
    <t>Phạm Thái</t>
  </si>
  <si>
    <t>Học</t>
  </si>
  <si>
    <t>31/10/1996</t>
  </si>
  <si>
    <t>15000827</t>
  </si>
  <si>
    <t>11/10/1997</t>
  </si>
  <si>
    <t>15002871</t>
  </si>
  <si>
    <t>Dương An</t>
  </si>
  <si>
    <t>16/12/1996</t>
  </si>
  <si>
    <t>15003073</t>
  </si>
  <si>
    <t>Lương Thế</t>
  </si>
  <si>
    <t>12/07/1997</t>
  </si>
  <si>
    <t>15002325</t>
  </si>
  <si>
    <t>Nguyễn Thế Anh</t>
  </si>
  <si>
    <t>24/10/1995</t>
  </si>
  <si>
    <t>15001679</t>
  </si>
  <si>
    <t>17/02/1997</t>
  </si>
  <si>
    <t>15003238</t>
  </si>
  <si>
    <t>28/03/1997</t>
  </si>
  <si>
    <t>15001510</t>
  </si>
  <si>
    <t>15003448</t>
  </si>
  <si>
    <t>Đỗ Thanh</t>
  </si>
  <si>
    <t>13/09/1997</t>
  </si>
  <si>
    <t>15001422</t>
  </si>
  <si>
    <t>14/071997</t>
  </si>
  <si>
    <t>15002321</t>
  </si>
  <si>
    <t>19/09/1996</t>
  </si>
  <si>
    <t>15002163</t>
  </si>
  <si>
    <t>Ngang</t>
  </si>
  <si>
    <t>29/04/1996</t>
  </si>
  <si>
    <t>15001487</t>
  </si>
  <si>
    <t>Phan Đình</t>
  </si>
  <si>
    <t>Ngộ</t>
  </si>
  <si>
    <t>25/08/1996</t>
  </si>
  <si>
    <t>15001950</t>
  </si>
  <si>
    <t>Phan Ngọc</t>
  </si>
  <si>
    <t>14/03/1997</t>
  </si>
  <si>
    <t>15001488</t>
  </si>
  <si>
    <t>16/07/1996</t>
  </si>
  <si>
    <t>15001181</t>
  </si>
  <si>
    <t>Nguyễn Tiên</t>
  </si>
  <si>
    <t>Phuông</t>
  </si>
  <si>
    <t>22/4/1996</t>
  </si>
  <si>
    <t>15001508</t>
  </si>
  <si>
    <t>Lê Trung</t>
  </si>
  <si>
    <t>25/04/1997</t>
  </si>
  <si>
    <t>15001965</t>
  </si>
  <si>
    <t>Trần Minh</t>
  </si>
  <si>
    <t>26/03/1996</t>
  </si>
  <si>
    <t>15000897</t>
  </si>
  <si>
    <t>Lưu Vũ Anh</t>
  </si>
  <si>
    <t>11/07/1997</t>
  </si>
  <si>
    <t>15000894</t>
  </si>
  <si>
    <t>Cao Tấn</t>
  </si>
  <si>
    <t>15002142</t>
  </si>
  <si>
    <t>Châu Dị</t>
  </si>
  <si>
    <t>04/04/1996</t>
  </si>
  <si>
    <t>15002702</t>
  </si>
  <si>
    <t>Nguyễn Thiện</t>
  </si>
  <si>
    <t>27/07/1997</t>
  </si>
  <si>
    <t>15003354</t>
  </si>
  <si>
    <t>Bùi Văn Tấn</t>
  </si>
  <si>
    <t>04/03/1997</t>
  </si>
  <si>
    <t>15000453</t>
  </si>
  <si>
    <t>20/03/1995</t>
  </si>
  <si>
    <t>15002221</t>
  </si>
  <si>
    <t>Bùi Hữu</t>
  </si>
  <si>
    <t>24/04/1995</t>
  </si>
  <si>
    <t>15000925</t>
  </si>
  <si>
    <t>Thái Hoàng</t>
  </si>
  <si>
    <t>03/01/1995</t>
  </si>
  <si>
    <t>15000845</t>
  </si>
  <si>
    <t>Phan Trọng</t>
  </si>
  <si>
    <t>Thệ</t>
  </si>
  <si>
    <t>15001253</t>
  </si>
  <si>
    <t>Nguyễn Lê</t>
  </si>
  <si>
    <t>Thưởng</t>
  </si>
  <si>
    <t>19/04/1997</t>
  </si>
  <si>
    <t>15002193</t>
  </si>
  <si>
    <t>Huỳnh Như Anh</t>
  </si>
  <si>
    <t>Thy</t>
  </si>
  <si>
    <t>20/08/1996</t>
  </si>
  <si>
    <t>15001027</t>
  </si>
  <si>
    <t>Nguyễn Huy Hoa</t>
  </si>
  <si>
    <t>Tiên</t>
  </si>
  <si>
    <t>11/11/1996</t>
  </si>
  <si>
    <t>15001632</t>
  </si>
  <si>
    <t>07/05/1996</t>
  </si>
  <si>
    <t>15000668</t>
  </si>
  <si>
    <t>28/11/1997</t>
  </si>
  <si>
    <t>15000941</t>
  </si>
  <si>
    <t>21/04/1997</t>
  </si>
  <si>
    <t>15003302</t>
  </si>
  <si>
    <t>19/02/1997</t>
  </si>
  <si>
    <t>15000717</t>
  </si>
  <si>
    <t>Nguyễn Trần Thanh</t>
  </si>
  <si>
    <t>15001939</t>
  </si>
  <si>
    <t>15001577</t>
  </si>
  <si>
    <t>Trần Việt</t>
  </si>
  <si>
    <t>15/09/1996</t>
  </si>
  <si>
    <t>15002451</t>
  </si>
  <si>
    <t>09/12/1997</t>
  </si>
  <si>
    <t>15001737</t>
  </si>
  <si>
    <t>16/06/1997</t>
  </si>
  <si>
    <t>15001495</t>
  </si>
  <si>
    <t>31/01/1996</t>
  </si>
  <si>
    <t>15001633</t>
  </si>
  <si>
    <t>Hồ Văn</t>
  </si>
  <si>
    <t>17/9/1995</t>
  </si>
  <si>
    <t>15000907</t>
  </si>
  <si>
    <t>04/06/1997</t>
  </si>
  <si>
    <t>15TN-QTM</t>
  </si>
  <si>
    <t>15001398</t>
  </si>
  <si>
    <t>03/04/1994</t>
  </si>
  <si>
    <t>15003503</t>
  </si>
  <si>
    <t>26/03/1995</t>
  </si>
  <si>
    <t>15003446</t>
  </si>
  <si>
    <t>08/07/1993</t>
  </si>
  <si>
    <t>15003360</t>
  </si>
  <si>
    <t>Lợi</t>
  </si>
  <si>
    <t>20/10/1995</t>
  </si>
  <si>
    <t>15003222</t>
  </si>
  <si>
    <t>Trần Trung</t>
  </si>
  <si>
    <t>15002740</t>
  </si>
  <si>
    <t>Vũ Thị</t>
  </si>
  <si>
    <t>Thu</t>
  </si>
  <si>
    <t>20/07/1992</t>
  </si>
  <si>
    <t>15003201</t>
  </si>
  <si>
    <t>Nguyễn Lê Anh</t>
  </si>
  <si>
    <t>12/11/1994</t>
  </si>
  <si>
    <t>15003395</t>
  </si>
  <si>
    <t>15003455</t>
  </si>
  <si>
    <t>Tuyền</t>
  </si>
  <si>
    <t>30/10/1995</t>
  </si>
  <si>
    <t>15003435</t>
  </si>
  <si>
    <t>Tô Cẩm</t>
  </si>
  <si>
    <t>01/11/1995</t>
  </si>
  <si>
    <t>15003466</t>
  </si>
  <si>
    <t>Nguyễn Hoàn</t>
  </si>
  <si>
    <t>07/10/1996</t>
  </si>
  <si>
    <t>15003388</t>
  </si>
  <si>
    <t>11/08/1997</t>
  </si>
  <si>
    <t>15002653</t>
  </si>
  <si>
    <t>Nguyễn Hữu Quốc</t>
  </si>
  <si>
    <t>29/10/1997</t>
  </si>
  <si>
    <t>15002584</t>
  </si>
  <si>
    <t>Trần Thiện</t>
  </si>
  <si>
    <t>29/07/1995</t>
  </si>
  <si>
    <t>15001049</t>
  </si>
  <si>
    <t>Nguyễn Châu Nam</t>
  </si>
  <si>
    <t>14/11/1997</t>
  </si>
  <si>
    <t>15003041</t>
  </si>
  <si>
    <t>Huỳnh Lê Nguyễn Trường</t>
  </si>
  <si>
    <t>14/12/1997</t>
  </si>
  <si>
    <t>15000951</t>
  </si>
  <si>
    <t>17/11/1997</t>
  </si>
  <si>
    <t>15002005</t>
  </si>
  <si>
    <t>Âu Trần</t>
  </si>
  <si>
    <t>28/4/1997</t>
  </si>
  <si>
    <t>15001962</t>
  </si>
  <si>
    <t>Nguyễn Phan Gia</t>
  </si>
  <si>
    <t>Khương</t>
  </si>
  <si>
    <t>12/02/1996</t>
  </si>
  <si>
    <t>15002680</t>
  </si>
  <si>
    <t>Hoàng Trọng</t>
  </si>
  <si>
    <t>21/01/1997</t>
  </si>
  <si>
    <t>15003227</t>
  </si>
  <si>
    <t>Kiều Hoài</t>
  </si>
  <si>
    <t>Nhơn</t>
  </si>
  <si>
    <t>02/04/1997</t>
  </si>
  <si>
    <t>15002747</t>
  </si>
  <si>
    <t>Phạm Ngọc Gia</t>
  </si>
  <si>
    <t>15001299</t>
  </si>
  <si>
    <t>24/01/1996</t>
  </si>
  <si>
    <t>15003441</t>
  </si>
  <si>
    <t>Lê Nhật</t>
  </si>
  <si>
    <t>05/10/1995</t>
  </si>
  <si>
    <t>15003265</t>
  </si>
  <si>
    <t>Sử Khắc</t>
  </si>
  <si>
    <t>07/11/1992</t>
  </si>
  <si>
    <t>15001395</t>
  </si>
  <si>
    <t>Trần Văn Hữu</t>
  </si>
  <si>
    <t>10/06/1997</t>
  </si>
  <si>
    <t>15002440</t>
  </si>
  <si>
    <t>Nguyễn Trần Trung</t>
  </si>
  <si>
    <t>10/09/1994</t>
  </si>
  <si>
    <t>15002025</t>
  </si>
  <si>
    <t>Thái Kim</t>
  </si>
  <si>
    <t>15001782</t>
  </si>
  <si>
    <t>TDESCATAMIENTO</t>
  </si>
  <si>
    <t>22/02/1996</t>
  </si>
  <si>
    <t>15003234</t>
  </si>
  <si>
    <t>Đặng Tường</t>
  </si>
  <si>
    <t>15/01/1996</t>
  </si>
  <si>
    <t>15001286</t>
  </si>
  <si>
    <t>Phan Thị Kiều</t>
  </si>
  <si>
    <t>02/04/1991</t>
  </si>
  <si>
    <t>15TN-MTT</t>
  </si>
  <si>
    <t>15001889</t>
  </si>
  <si>
    <t>Đặng Thị Hà</t>
  </si>
  <si>
    <t>02/08/1997</t>
  </si>
  <si>
    <t>15003477</t>
  </si>
  <si>
    <t>Trà</t>
  </si>
  <si>
    <t>Ny</t>
  </si>
  <si>
    <t>09/06/1997</t>
  </si>
  <si>
    <t>15003025</t>
  </si>
  <si>
    <t>26/01/1997</t>
  </si>
  <si>
    <t>15003325</t>
  </si>
  <si>
    <t>Phạm Thị Lệ</t>
  </si>
  <si>
    <t>15003461</t>
  </si>
  <si>
    <t>27/10/1995</t>
  </si>
  <si>
    <t>15003262</t>
  </si>
  <si>
    <t>Trần Thị Thu</t>
  </si>
  <si>
    <t>Thủy</t>
  </si>
  <si>
    <t>15003347</t>
  </si>
  <si>
    <t>Bùi Thị Kim</t>
  </si>
  <si>
    <t>Nhung</t>
  </si>
  <si>
    <t>24/06/1997</t>
  </si>
  <si>
    <t>15000585</t>
  </si>
  <si>
    <t>Nguyễn Thị Ái</t>
  </si>
  <si>
    <t>09/09/1997</t>
  </si>
  <si>
    <t>15003375</t>
  </si>
  <si>
    <t>Trần Nguyễn Xuân</t>
  </si>
  <si>
    <t>07/03/1997</t>
  </si>
  <si>
    <t>15002298</t>
  </si>
  <si>
    <t>Thúy</t>
  </si>
  <si>
    <t>ANH VĂN 1</t>
  </si>
  <si>
    <t>KỸ NĂNG GIAO TIẾP</t>
  </si>
  <si>
    <t>GIÁO DỤC CHÍNH TRỊ</t>
  </si>
  <si>
    <t>PHÁP LUẬT</t>
  </si>
  <si>
    <t>KHÍ CỤ ĐIỆN</t>
  </si>
  <si>
    <t>MÁY ĐIỆN</t>
  </si>
  <si>
    <t>MẠCH ĐIỆN</t>
  </si>
  <si>
    <t>AN TOÀN ĐIỆN</t>
  </si>
  <si>
    <t>VẼ KỸ THUẬT</t>
  </si>
  <si>
    <t>AN TOÀN VÀ MÔI TRƯỜNG CÔNG NGHIỆP</t>
  </si>
  <si>
    <t>KỸ THUẬT NHIỆT</t>
  </si>
  <si>
    <t>KỸ THUẬT LẠNH</t>
  </si>
  <si>
    <t>TT NGUỘI</t>
  </si>
  <si>
    <t>TT HÀN</t>
  </si>
  <si>
    <t>AN TOÀN MÔI TRƯỜNG VÀ CÔNG NGHIỆP</t>
  </si>
  <si>
    <t>CƠ LÝ THUYẾT</t>
  </si>
  <si>
    <t>TIN HỌC CƠ BẢN</t>
  </si>
  <si>
    <t>VẬT LIỆU CƠ KHÍ</t>
  </si>
  <si>
    <t>NGUYÊN LÝ ĐỘNG CƠ ĐỐT TRONG</t>
  </si>
  <si>
    <t>TT  ĐỘNG CƠ ĐỐT TRONG</t>
  </si>
  <si>
    <t>CƠ SỞ DỮ LIỆU</t>
  </si>
  <si>
    <t>TIN HỌC VĂN PHÒNG</t>
  </si>
  <si>
    <t>KỸ THUẬT LẬP TRÌNH 1</t>
  </si>
  <si>
    <t>KỸ THUẬT LẬP TRÌNH 2</t>
  </si>
  <si>
    <t>KỸ THUẬT ĐIỆN &amp; AN TOÀN NGÀNH MAY</t>
  </si>
  <si>
    <t>KỸ THUẬT MAY CƠ BẢN</t>
  </si>
  <si>
    <t>TT THIẾT BỊ MAY CÔNG NGHIỆP</t>
  </si>
  <si>
    <t xml:space="preserve">TT KỸ THUẬT MAY CƠ BẢN </t>
  </si>
  <si>
    <t xml:space="preserve">15 TN - Đ   </t>
  </si>
  <si>
    <t>GIÁO DỤC THỂ CHẤT 1</t>
  </si>
  <si>
    <t xml:space="preserve"> 15 TN-NL</t>
  </si>
  <si>
    <t xml:space="preserve">15 TN -CK </t>
  </si>
  <si>
    <t xml:space="preserve">15 TN - MTT </t>
  </si>
  <si>
    <t xml:space="preserve">15 TN - Ô
</t>
  </si>
  <si>
    <t xml:space="preserve">15 TN - QTM
</t>
  </si>
  <si>
    <t xml:space="preserve"> Yêu cầu : Khoa niêm yết cho học sinh, lưu Giáo vụ Khoa và nộp bản chính cho Phòng TS-Đào tạo-GTVL (kèm file này).</t>
  </si>
  <si>
    <t xml:space="preserve"> Yêu cầu : Khoa niêm yết cho học sinh, lưu Giáo vụ Khoa và nộp bản chính cho PhòngTS-Đào tạo-GTVL (kèm file này).</t>
  </si>
  <si>
    <t>CỘNG HÒA XÃ HỘI CHỦ NGHĨA VIỆT NAM</t>
  </si>
  <si>
    <t>LÝ TỰ TRỌNG TP. HỒ CHÍ MINH</t>
  </si>
  <si>
    <t>PHÒNG TS-ĐT-GTVL</t>
  </si>
  <si>
    <t>DANH SÁCH HỌC TRƯỚC - HỌC LẠI CÁC HỌC PHẦN</t>
  </si>
  <si>
    <t xml:space="preserve">HỌC KỲ I  NĂM HỌC 2015-2016 </t>
  </si>
  <si>
    <t>CHUNG KHÓA 2015 TRUNG CẤP CHUYÊN NGHIỆP</t>
  </si>
  <si>
    <t>Lớp
 học lại</t>
  </si>
  <si>
    <t>Học phần học lại</t>
  </si>
  <si>
    <t>Số ĐVHT</t>
  </si>
  <si>
    <t>Điểm HP</t>
  </si>
  <si>
    <t>Chính</t>
  </si>
  <si>
    <t>phụ</t>
  </si>
  <si>
    <t>NGUYỄN PHI</t>
  </si>
  <si>
    <t>THƯỜNG</t>
  </si>
  <si>
    <t>13TC-Đ</t>
  </si>
  <si>
    <t>NGUYỄN ĐỨC</t>
  </si>
  <si>
    <t>VIÊN</t>
  </si>
  <si>
    <t>14TC-ĐT</t>
  </si>
  <si>
    <t>THÁI TẤN</t>
  </si>
  <si>
    <t>TRUNG</t>
  </si>
  <si>
    <t>14TC-CKP</t>
  </si>
  <si>
    <t>AN TOÀN VÀ MTCN</t>
  </si>
  <si>
    <t xml:space="preserve">ĐOÀN NGỌC </t>
  </si>
  <si>
    <t>TRƯỜNG</t>
  </si>
  <si>
    <t xml:space="preserve">NGUYỄN CÔNG </t>
  </si>
  <si>
    <t>CHÁNH</t>
  </si>
  <si>
    <t>LƯƠNG PHƯỚC</t>
  </si>
  <si>
    <t>ĐẠO</t>
  </si>
  <si>
    <t>NGUYỄN QUANG</t>
  </si>
  <si>
    <t>HUY</t>
  </si>
  <si>
    <t>NGUYỄN HOÀNG</t>
  </si>
  <si>
    <t>NAM</t>
  </si>
  <si>
    <t>TRẦN DƯƠNG MINH</t>
  </si>
  <si>
    <t>QUÂN</t>
  </si>
  <si>
    <t>HUỲNH TẤN</t>
  </si>
  <si>
    <t>MẠNH</t>
  </si>
  <si>
    <t>TRẦN THỊ PHƯƠNG</t>
  </si>
  <si>
    <t>DUY</t>
  </si>
  <si>
    <t>14TC-MT</t>
  </si>
  <si>
    <t>LÊ HOÀNG</t>
  </si>
  <si>
    <t>LONG</t>
  </si>
  <si>
    <t>14TC-Ô1</t>
  </si>
  <si>
    <t xml:space="preserve">TRẦN VĂN </t>
  </si>
  <si>
    <t>ĐOAN</t>
  </si>
  <si>
    <t>14TC-ĐL</t>
  </si>
  <si>
    <t>HUỲNH THANH</t>
  </si>
  <si>
    <t>HOÀNG</t>
  </si>
  <si>
    <t>TRƯƠNG QUỐC</t>
  </si>
  <si>
    <t>HƯNG</t>
  </si>
  <si>
    <t>ĐỖ NGUYỄN HOÀNG</t>
  </si>
  <si>
    <t>LÊ</t>
  </si>
  <si>
    <t>VŨ QUANG</t>
  </si>
  <si>
    <t>THIỆN</t>
  </si>
  <si>
    <t>TRẦN NGỌC</t>
  </si>
  <si>
    <t>VƯỢNG</t>
  </si>
  <si>
    <t>TSẰN TRÂN</t>
  </si>
  <si>
    <t>13TC-Ô</t>
  </si>
  <si>
    <t>14B204P001</t>
  </si>
  <si>
    <t xml:space="preserve">LÊ TẤN </t>
  </si>
  <si>
    <t>ĐẠT</t>
  </si>
  <si>
    <t>LÊ ĐÌNH</t>
  </si>
  <si>
    <t>TÚ</t>
  </si>
  <si>
    <t xml:space="preserve">LÊ NGỌC </t>
  </si>
  <si>
    <t>VŨ</t>
  </si>
  <si>
    <t>13B2250017</t>
  </si>
  <si>
    <t>NGUYỄN TẤN</t>
  </si>
  <si>
    <t>ĐẢN</t>
  </si>
  <si>
    <t>VŨ NHẬT</t>
  </si>
  <si>
    <t>ĐĂNG</t>
  </si>
  <si>
    <t>TRẦN HOÀNG</t>
  </si>
  <si>
    <t>MINH</t>
  </si>
  <si>
    <t>NGUYỄN NGỌC</t>
  </si>
  <si>
    <t>TRẦN QUỐC</t>
  </si>
  <si>
    <t>14TC-Ô2</t>
  </si>
  <si>
    <t xml:space="preserve">NGUYỄN HOÀNG </t>
  </si>
  <si>
    <t>THẠCH</t>
  </si>
  <si>
    <t>GD THỂ CHẤT 1</t>
  </si>
  <si>
    <t>LÊ NGỌC</t>
  </si>
  <si>
    <t>ĐẶNG</t>
  </si>
  <si>
    <t>TRỌNG</t>
  </si>
  <si>
    <t>BÙI ĐỨC</t>
  </si>
  <si>
    <t>HẠNH</t>
  </si>
  <si>
    <t>SẦM THÁI</t>
  </si>
  <si>
    <t>TRỊNH</t>
  </si>
  <si>
    <t>LÂM</t>
  </si>
  <si>
    <t>HƯỚNG</t>
  </si>
  <si>
    <t>LÊ NGỌC TRÍ</t>
  </si>
  <si>
    <t>TOÀN</t>
  </si>
  <si>
    <t>13TC-QTM</t>
  </si>
  <si>
    <t>TRẦN THANH</t>
  </si>
  <si>
    <t>CƯỜNG</t>
  </si>
  <si>
    <t>14TC-Đ</t>
  </si>
  <si>
    <t>NGUYỄN THANH</t>
  </si>
  <si>
    <t>THẢO</t>
  </si>
  <si>
    <t>NGUYỄN ĐINH ĐẠI</t>
  </si>
  <si>
    <t>PHÚ</t>
  </si>
  <si>
    <t>13TC-Ô2</t>
  </si>
  <si>
    <t>LÊ THÀNH</t>
  </si>
  <si>
    <t>TỰ</t>
  </si>
  <si>
    <t>HOÀNG ĐỨC</t>
  </si>
  <si>
    <t>LƯU</t>
  </si>
  <si>
    <t>THÂN QUANG</t>
  </si>
  <si>
    <t>VINH</t>
  </si>
  <si>
    <t>ĐINH HIỀN</t>
  </si>
  <si>
    <t>VƯƠNG</t>
  </si>
  <si>
    <t>TRẦN THẾ</t>
  </si>
  <si>
    <t>NGUYỄN BÁ</t>
  </si>
  <si>
    <t xml:space="preserve">HUỲNH KIỀU </t>
  </si>
  <si>
    <t>THOẠI</t>
  </si>
  <si>
    <t>HUỲNH THƯƠNG</t>
  </si>
  <si>
    <t>LỘC</t>
  </si>
  <si>
    <t>NGUYỄN TIẾN</t>
  </si>
  <si>
    <t>VĂN</t>
  </si>
  <si>
    <t>15TC-Đ</t>
  </si>
  <si>
    <t>ĐÀO DUY</t>
  </si>
  <si>
    <t>NGHĨA</t>
  </si>
  <si>
    <t xml:space="preserve">TRẦN QUANG </t>
  </si>
  <si>
    <t>NHẬT</t>
  </si>
  <si>
    <t>NHI</t>
  </si>
  <si>
    <t xml:space="preserve">LÊ </t>
  </si>
  <si>
    <t>QUỐC</t>
  </si>
  <si>
    <t>PHẠM THANH</t>
  </si>
  <si>
    <t>TÂN</t>
  </si>
  <si>
    <t>VÕ TẤN</t>
  </si>
  <si>
    <t>14TC-Đ1</t>
  </si>
  <si>
    <t>NGUYỄN QUÂN</t>
  </si>
  <si>
    <t>NGUYỄN NHẬT</t>
  </si>
  <si>
    <t>NL ĐỘNG CƠ ĐT</t>
  </si>
  <si>
    <t>NGUYỄN THÁI</t>
  </si>
  <si>
    <t>NGUYÊN</t>
  </si>
  <si>
    <t>VÕ DUY</t>
  </si>
  <si>
    <t>DƯƠNG</t>
  </si>
  <si>
    <t xml:space="preserve">NGUYỂN VĂN </t>
  </si>
  <si>
    <t>PHẠM HỮU</t>
  </si>
  <si>
    <t>SANG</t>
  </si>
  <si>
    <t>13B2250069</t>
  </si>
  <si>
    <t xml:space="preserve">BÙI THANH </t>
  </si>
  <si>
    <t>LƯƠNG QUANG</t>
  </si>
  <si>
    <t>BÌNH</t>
  </si>
  <si>
    <t xml:space="preserve">PHẠM KHẮC </t>
  </si>
  <si>
    <t>DŨNG</t>
  </si>
  <si>
    <t>NGUYỄN TRẦN HOÀNG</t>
  </si>
  <si>
    <t xml:space="preserve">TRỊNH THẾ </t>
  </si>
  <si>
    <t>LINH</t>
  </si>
  <si>
    <t>LÊ VĂN</t>
  </si>
  <si>
    <t>HUỲNH HỮU</t>
  </si>
  <si>
    <t>QUYỀN</t>
  </si>
  <si>
    <t>BÙI TẤN</t>
  </si>
  <si>
    <t>TÀI</t>
  </si>
  <si>
    <t xml:space="preserve">NGUYỄN VŨ </t>
  </si>
  <si>
    <t>TÔ</t>
  </si>
  <si>
    <t>14B2250030</t>
  </si>
  <si>
    <t>NGUYỄN VĂN</t>
  </si>
  <si>
    <t>LÊ THIÊN</t>
  </si>
  <si>
    <t>ÂU</t>
  </si>
  <si>
    <t>DƯƠNG TRUNG</t>
  </si>
  <si>
    <t>KIÊN</t>
  </si>
  <si>
    <t>NGUYỄN THÀNH</t>
  </si>
  <si>
    <t>PHẠM NGỌC</t>
  </si>
  <si>
    <t xml:space="preserve">NGUYỄN MINH </t>
  </si>
  <si>
    <t>TRÍ</t>
  </si>
  <si>
    <t>Tổng cộng danh sách có: 117 lượt SV đăng ký</t>
  </si>
  <si>
    <t>PHÒNG TS-ĐÀO TẠO - GTVL</t>
  </si>
  <si>
    <t>Lớp
cũ</t>
  </si>
  <si>
    <t>Thành phồ Hồ Chí Minh, ngày    tháng      năm 2015</t>
  </si>
  <si>
    <t>TT ĐO LƯỜNG VÀ MẠCH ĐIỆN</t>
  </si>
  <si>
    <t>Số cột điểm 
KT TX
tối thiểu</t>
  </si>
  <si>
    <t>Số cột điểm 
KT ĐK
tối thiểu</t>
  </si>
  <si>
    <t>SỐ ĐƠN VỊ 
HỌC TRÌNH</t>
  </si>
  <si>
    <r>
      <t xml:space="preserve">QUI  ĐỊNH  SỐ ĐƠN VỊ HỌC TRÌNH 
VÀ SỐ CỘT ĐIỂM KIỂM TRA THƯỜNG XUYÊN ; ĐỊNH KỲ 
(HỆ SỐ 1 &amp; 2) TỐI THIỂU CỦA HỌC KỲ 1 /  2015 - 2016
</t>
    </r>
    <r>
      <rPr>
        <b/>
        <i/>
        <sz val="14"/>
        <rFont val="Times New Roman"/>
        <family val="1"/>
      </rPr>
      <t>Bậc đào tạo : Trung cấp Chuyên nghiệp - Khóa 2015 (12+2)</t>
    </r>
  </si>
  <si>
    <t>15003515</t>
  </si>
  <si>
    <t>15003514</t>
  </si>
  <si>
    <t>10/04/1997</t>
  </si>
  <si>
    <t>07/05/1995</t>
  </si>
  <si>
    <t>DANH SÁCH DOWN TỪ PM NGÀY 05/01/2016</t>
  </si>
  <si>
    <t>Pháp luật</t>
  </si>
  <si>
    <t>TRẦN VĂN LƯỢNG</t>
  </si>
  <si>
    <t>PHÁP LUẬT</t>
  </si>
  <si>
    <t>hoc lai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</si>
</sst>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0.0"/>
    <numFmt numFmtId="165" formatCode="&quot;$&quot;#&quot;,&quot;##0_);[Red]\(&quot;$&quot;#&quot;,&quot;##0\)"/>
    <numFmt numFmtId="166" formatCode="_-&quot;$&quot;* #&quot;,&quot;##0_-;\-&quot;$&quot;* #&quot;,&quot;##0_-;_-&quot;$&quot;* &quot;-&quot;_-;_-@_-"/>
    <numFmt numFmtId="167" formatCode="_-* #&quot;,&quot;##0_-;\-* #&quot;,&quot;##0_-;_-* &quot;-&quot;_-;_-@_-"/>
    <numFmt numFmtId="168" formatCode="_-&quot;$&quot;* #&quot;,&quot;##0.00_-;\-&quot;$&quot;* #&quot;,&quot;##0.00_-;_-&quot;$&quot;* &quot;-&quot;??_-;_-@_-"/>
    <numFmt numFmtId="169" formatCode="00.000"/>
    <numFmt numFmtId="170" formatCode="&quot;￥&quot;#&quot;,&quot;##0;&quot;￥&quot;\-#&quot;,&quot;##0"/>
    <numFmt numFmtId="171" formatCode="#&quot;,&quot;##0\ &quot;DM&quot;;\-#&quot;,&quot;##0\ &quot;DM&quot;"/>
    <numFmt numFmtId="172" formatCode="0.000%"/>
    <numFmt numFmtId="173" formatCode="\$#,##0\ ;\(\$#,##0\)"/>
  </numFmts>
  <fonts count="96">
    <font>
      <sz val="10"/>
      <name val="VNI-Times"/>
    </font>
    <font>
      <sz val="10"/>
      <name val="VNI-Times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4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7"/>
      <name val="Times New Roman"/>
      <family val="1"/>
    </font>
    <font>
      <sz val="8"/>
      <name val="VNI-Times"/>
    </font>
    <font>
      <sz val="10"/>
      <name val="Arial"/>
      <family val="2"/>
    </font>
    <font>
      <sz val="8"/>
      <name val="Arial"/>
      <family val="2"/>
    </font>
    <font>
      <sz val="20"/>
      <name val="Arial"/>
      <family val="2"/>
    </font>
    <font>
      <b/>
      <sz val="16"/>
      <name val="Arial"/>
      <family val="2"/>
    </font>
    <font>
      <sz val="13"/>
      <name val="Arial"/>
      <family val="2"/>
    </font>
    <font>
      <b/>
      <sz val="13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13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6"/>
      <name val="Times New Roman"/>
      <family val="1"/>
    </font>
    <font>
      <sz val="10"/>
      <color indexed="8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sz val="10"/>
      <color indexed="10"/>
      <name val="Times New Roman"/>
      <family val="1"/>
    </font>
    <font>
      <sz val="12"/>
      <name val="Vni-times"/>
    </font>
    <font>
      <i/>
      <sz val="10"/>
      <name val="Times New Roman"/>
      <family val="1"/>
    </font>
    <font>
      <i/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b/>
      <sz val="14"/>
      <color indexed="10"/>
      <name val="Times New Roman"/>
      <family val="1"/>
    </font>
    <font>
      <i/>
      <sz val="14"/>
      <name val="Times New Roman"/>
      <family val="1"/>
    </font>
    <font>
      <b/>
      <sz val="17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8"/>
      <name val="Arial"/>
    </font>
    <font>
      <sz val="14"/>
      <name val="VNI-Times"/>
    </font>
    <font>
      <b/>
      <sz val="12"/>
      <name val="Vni-times"/>
    </font>
    <font>
      <sz val="8"/>
      <name val="Times New Roman"/>
      <family val="1"/>
    </font>
    <font>
      <b/>
      <sz val="8"/>
      <name val="Times New Roman"/>
      <family val="1"/>
    </font>
    <font>
      <b/>
      <sz val="11"/>
      <color indexed="8"/>
      <name val="Times New Roman"/>
      <family val="1"/>
    </font>
    <font>
      <sz val="14"/>
      <color indexed="10"/>
      <name val="Times New Roman"/>
      <family val="1"/>
    </font>
    <font>
      <b/>
      <sz val="15"/>
      <name val="Times New Roman"/>
      <family val="1"/>
    </font>
    <font>
      <sz val="10"/>
      <color indexed="10"/>
      <name val="Arial"/>
      <family val="2"/>
    </font>
    <font>
      <sz val="10"/>
      <color indexed="8"/>
      <name val="Arial"/>
      <family val="2"/>
    </font>
    <font>
      <b/>
      <sz val="8"/>
      <color indexed="10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8"/>
      <color indexed="8"/>
      <name val="Times New Roman"/>
      <family val="1"/>
    </font>
    <font>
      <sz val="7"/>
      <color indexed="8"/>
      <name val="Times New Roman"/>
      <family val="1"/>
    </font>
    <font>
      <sz val="12"/>
      <color indexed="10"/>
      <name val="Times New Roman"/>
      <family val="1"/>
    </font>
    <font>
      <sz val="9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8"/>
      <color indexed="8"/>
      <name val="Times New Roman"/>
      <family val="1"/>
    </font>
    <font>
      <b/>
      <sz val="7"/>
      <color indexed="8"/>
      <name val="Times New Roman"/>
      <family val="1"/>
    </font>
    <font>
      <b/>
      <sz val="12"/>
      <color indexed="10"/>
      <name val="Times New Roman"/>
      <family val="1"/>
    </font>
    <font>
      <sz val="7"/>
      <name val="Times New Roman"/>
      <family val="1"/>
    </font>
    <font>
      <sz val="8"/>
      <color indexed="8"/>
      <name val="Calibri"/>
      <family val="2"/>
    </font>
    <font>
      <sz val="9"/>
      <color indexed="8"/>
      <name val="Calibri"/>
      <family val="2"/>
    </font>
    <font>
      <sz val="7"/>
      <color indexed="8"/>
      <name val="Calibri"/>
      <family val="2"/>
    </font>
    <font>
      <sz val="12"/>
      <color indexed="8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79">
    <xf numFmtId="0" fontId="0" fillId="0" borderId="0"/>
    <xf numFmtId="0" fontId="48" fillId="2" borderId="0" applyNumberFormat="0" applyBorder="0" applyAlignment="0" applyProtection="0"/>
    <xf numFmtId="0" fontId="48" fillId="3" borderId="0" applyNumberFormat="0" applyBorder="0" applyAlignment="0" applyProtection="0"/>
    <xf numFmtId="0" fontId="48" fillId="4" borderId="0" applyNumberFormat="0" applyBorder="0" applyAlignment="0" applyProtection="0"/>
    <xf numFmtId="0" fontId="48" fillId="5" borderId="0" applyNumberFormat="0" applyBorder="0" applyAlignment="0" applyProtection="0"/>
    <xf numFmtId="0" fontId="48" fillId="6" borderId="0" applyNumberFormat="0" applyBorder="0" applyAlignment="0" applyProtection="0"/>
    <xf numFmtId="0" fontId="48" fillId="7" borderId="0" applyNumberFormat="0" applyBorder="0" applyAlignment="0" applyProtection="0"/>
    <xf numFmtId="0" fontId="48" fillId="8" borderId="0" applyNumberFormat="0" applyBorder="0" applyAlignment="0" applyProtection="0"/>
    <xf numFmtId="0" fontId="48" fillId="9" borderId="0" applyNumberFormat="0" applyBorder="0" applyAlignment="0" applyProtection="0"/>
    <xf numFmtId="0" fontId="48" fillId="10" borderId="0" applyNumberFormat="0" applyBorder="0" applyAlignment="0" applyProtection="0"/>
    <xf numFmtId="0" fontId="48" fillId="5" borderId="0" applyNumberFormat="0" applyBorder="0" applyAlignment="0" applyProtection="0"/>
    <xf numFmtId="0" fontId="48" fillId="8" borderId="0" applyNumberFormat="0" applyBorder="0" applyAlignment="0" applyProtection="0"/>
    <xf numFmtId="0" fontId="48" fillId="11" borderId="0" applyNumberFormat="0" applyBorder="0" applyAlignment="0" applyProtection="0"/>
    <xf numFmtId="0" fontId="49" fillId="12" borderId="0" applyNumberFormat="0" applyBorder="0" applyAlignment="0" applyProtection="0"/>
    <xf numFmtId="0" fontId="49" fillId="9" borderId="0" applyNumberFormat="0" applyBorder="0" applyAlignment="0" applyProtection="0"/>
    <xf numFmtId="0" fontId="49" fillId="10" borderId="0" applyNumberFormat="0" applyBorder="0" applyAlignment="0" applyProtection="0"/>
    <xf numFmtId="0" fontId="49" fillId="13" borderId="0" applyNumberFormat="0" applyBorder="0" applyAlignment="0" applyProtection="0"/>
    <xf numFmtId="0" fontId="49" fillId="14" borderId="0" applyNumberFormat="0" applyBorder="0" applyAlignment="0" applyProtection="0"/>
    <xf numFmtId="0" fontId="49" fillId="15" borderId="0" applyNumberFormat="0" applyBorder="0" applyAlignment="0" applyProtection="0"/>
    <xf numFmtId="0" fontId="49" fillId="16" borderId="0" applyNumberFormat="0" applyBorder="0" applyAlignment="0" applyProtection="0"/>
    <xf numFmtId="0" fontId="49" fillId="17" borderId="0" applyNumberFormat="0" applyBorder="0" applyAlignment="0" applyProtection="0"/>
    <xf numFmtId="0" fontId="49" fillId="18" borderId="0" applyNumberFormat="0" applyBorder="0" applyAlignment="0" applyProtection="0"/>
    <xf numFmtId="0" fontId="49" fillId="13" borderId="0" applyNumberFormat="0" applyBorder="0" applyAlignment="0" applyProtection="0"/>
    <xf numFmtId="0" fontId="49" fillId="14" borderId="0" applyNumberFormat="0" applyBorder="0" applyAlignment="0" applyProtection="0"/>
    <xf numFmtId="0" fontId="49" fillId="19" borderId="0" applyNumberFormat="0" applyBorder="0" applyAlignment="0" applyProtection="0"/>
    <xf numFmtId="0" fontId="50" fillId="3" borderId="0" applyNumberFormat="0" applyBorder="0" applyAlignment="0" applyProtection="0"/>
    <xf numFmtId="0" fontId="51" fillId="20" borderId="1" applyNumberFormat="0" applyAlignment="0" applyProtection="0"/>
    <xf numFmtId="0" fontId="52" fillId="21" borderId="2" applyNumberFormat="0" applyAlignment="0" applyProtection="0"/>
    <xf numFmtId="3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53" fillId="0" borderId="0" applyNumberFormat="0" applyFill="0" applyBorder="0" applyAlignment="0" applyProtection="0"/>
    <xf numFmtId="2" fontId="26" fillId="0" borderId="0" applyFont="0" applyFill="0" applyBorder="0" applyAlignment="0" applyProtection="0"/>
    <xf numFmtId="0" fontId="54" fillId="4" borderId="0" applyNumberFormat="0" applyBorder="0" applyAlignment="0" applyProtection="0"/>
    <xf numFmtId="0" fontId="27" fillId="0" borderId="3" applyNumberFormat="0" applyAlignment="0" applyProtection="0">
      <alignment horizontal="left" vertical="center"/>
    </xf>
    <xf numFmtId="0" fontId="27" fillId="0" borderId="4">
      <alignment horizontal="left" vertical="center"/>
    </xf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55" fillId="0" borderId="5" applyNumberFormat="0" applyFill="0" applyAlignment="0" applyProtection="0"/>
    <xf numFmtId="0" fontId="55" fillId="0" borderId="0" applyNumberFormat="0" applyFill="0" applyBorder="0" applyAlignment="0" applyProtection="0"/>
    <xf numFmtId="49" fontId="29" fillId="0" borderId="6">
      <alignment vertical="center"/>
    </xf>
    <xf numFmtId="0" fontId="56" fillId="7" borderId="1" applyNumberFormat="0" applyAlignment="0" applyProtection="0"/>
    <xf numFmtId="0" fontId="57" fillId="0" borderId="7" applyNumberFormat="0" applyFill="0" applyAlignment="0" applyProtection="0"/>
    <xf numFmtId="0" fontId="30" fillId="0" borderId="0" applyNumberFormat="0" applyFont="0" applyFill="0" applyAlignment="0"/>
    <xf numFmtId="0" fontId="58" fillId="22" borderId="0" applyNumberFormat="0" applyBorder="0" applyAlignment="0" applyProtection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65" fillId="0" borderId="0"/>
    <xf numFmtId="0" fontId="65" fillId="0" borderId="0"/>
    <xf numFmtId="0" fontId="45" fillId="0" borderId="0"/>
    <xf numFmtId="0" fontId="45" fillId="23" borderId="8" applyNumberFormat="0" applyFont="0" applyAlignment="0" applyProtection="0"/>
    <xf numFmtId="0" fontId="59" fillId="20" borderId="9" applyNumberFormat="0" applyAlignment="0" applyProtection="0"/>
    <xf numFmtId="0" fontId="60" fillId="0" borderId="0" applyNumberFormat="0" applyFill="0" applyBorder="0" applyAlignment="0" applyProtection="0"/>
    <xf numFmtId="0" fontId="26" fillId="0" borderId="10" applyNumberFormat="0" applyFont="0" applyFill="0" applyAlignment="0" applyProtection="0"/>
    <xf numFmtId="0" fontId="61" fillId="0" borderId="0" applyNumberForma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" fillId="0" borderId="0">
      <alignment vertical="center"/>
    </xf>
    <xf numFmtId="40" fontId="31" fillId="0" borderId="0" applyFont="0" applyFill="0" applyBorder="0" applyAlignment="0" applyProtection="0"/>
    <xf numFmtId="38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3" fillId="0" borderId="0"/>
    <xf numFmtId="171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0" fontId="38" fillId="0" borderId="0"/>
    <xf numFmtId="0" fontId="34" fillId="0" borderId="0" applyProtection="0"/>
    <xf numFmtId="167" fontId="35" fillId="0" borderId="0" applyFont="0" applyFill="0" applyBorder="0" applyAlignment="0" applyProtection="0"/>
    <xf numFmtId="40" fontId="36" fillId="0" borderId="0" applyFont="0" applyFill="0" applyBorder="0" applyAlignment="0" applyProtection="0"/>
    <xf numFmtId="166" fontId="35" fillId="0" borderId="0" applyFont="0" applyFill="0" applyBorder="0" applyAlignment="0" applyProtection="0"/>
    <xf numFmtId="165" fontId="36" fillId="0" borderId="0" applyFont="0" applyFill="0" applyBorder="0" applyAlignment="0" applyProtection="0"/>
    <xf numFmtId="168" fontId="35" fillId="0" borderId="0" applyFont="0" applyFill="0" applyBorder="0" applyAlignment="0" applyProtection="0"/>
  </cellStyleXfs>
  <cellXfs count="315">
    <xf numFmtId="0" fontId="0" fillId="0" borderId="0" xfId="0"/>
    <xf numFmtId="0" fontId="3" fillId="0" borderId="6" xfId="0" applyFont="1" applyFill="1" applyBorder="1" applyAlignment="1" applyProtection="1">
      <alignment horizontal="center"/>
      <protection hidden="1"/>
    </xf>
    <xf numFmtId="0" fontId="4" fillId="0" borderId="0" xfId="48" applyFont="1" applyFill="1" applyProtection="1">
      <protection locked="0"/>
    </xf>
    <xf numFmtId="0" fontId="4" fillId="0" borderId="0" xfId="47" applyFont="1" applyFill="1" applyProtection="1">
      <protection locked="0"/>
    </xf>
    <xf numFmtId="0" fontId="4" fillId="0" borderId="0" xfId="47" applyFont="1" applyFill="1" applyAlignment="1" applyProtection="1">
      <alignment horizontal="center"/>
      <protection locked="0"/>
    </xf>
    <xf numFmtId="0" fontId="7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7" fillId="0" borderId="11" xfId="0" applyFont="1" applyBorder="1" applyAlignment="1">
      <alignment vertical="center"/>
    </xf>
    <xf numFmtId="0" fontId="12" fillId="0" borderId="0" xfId="49" applyFont="1" applyAlignment="1">
      <alignment horizontal="center" vertical="center"/>
    </xf>
    <xf numFmtId="0" fontId="3" fillId="0" borderId="12" xfId="47" applyNumberFormat="1" applyFont="1" applyFill="1" applyBorder="1" applyAlignment="1" applyProtection="1">
      <alignment horizontal="justify" vertical="center"/>
      <protection hidden="1"/>
    </xf>
    <xf numFmtId="0" fontId="7" fillId="0" borderId="11" xfId="47" applyNumberFormat="1" applyFont="1" applyFill="1" applyBorder="1" applyAlignment="1" applyProtection="1">
      <alignment horizontal="justify" vertical="center"/>
      <protection hidden="1"/>
    </xf>
    <xf numFmtId="0" fontId="19" fillId="0" borderId="0" xfId="46" applyFont="1" applyAlignment="1" applyProtection="1">
      <alignment vertical="center" wrapText="1"/>
      <protection hidden="1"/>
    </xf>
    <xf numFmtId="0" fontId="20" fillId="0" borderId="13" xfId="46" applyFont="1" applyBorder="1" applyAlignment="1" applyProtection="1">
      <alignment horizontal="center" vertical="center" wrapText="1"/>
      <protection hidden="1"/>
    </xf>
    <xf numFmtId="0" fontId="20" fillId="0" borderId="14" xfId="46" applyFont="1" applyBorder="1" applyAlignment="1" applyProtection="1">
      <alignment horizontal="center" vertical="center" wrapText="1"/>
      <protection hidden="1"/>
    </xf>
    <xf numFmtId="0" fontId="20" fillId="0" borderId="15" xfId="46" applyFont="1" applyBorder="1" applyAlignment="1" applyProtection="1">
      <alignment horizontal="center" vertical="center" wrapText="1"/>
      <protection hidden="1"/>
    </xf>
    <xf numFmtId="0" fontId="20" fillId="0" borderId="0" xfId="46" applyFont="1" applyAlignment="1" applyProtection="1">
      <alignment vertical="center" wrapText="1"/>
      <protection hidden="1"/>
    </xf>
    <xf numFmtId="0" fontId="21" fillId="0" borderId="13" xfId="46" applyFont="1" applyBorder="1" applyAlignment="1" applyProtection="1">
      <alignment horizontal="center" vertical="center" wrapText="1"/>
      <protection hidden="1"/>
    </xf>
    <xf numFmtId="0" fontId="21" fillId="0" borderId="14" xfId="46" applyFont="1" applyBorder="1" applyAlignment="1" applyProtection="1">
      <alignment horizontal="justify" vertical="center" wrapText="1"/>
      <protection hidden="1"/>
    </xf>
    <xf numFmtId="0" fontId="21" fillId="0" borderId="15" xfId="46" applyFont="1" applyBorder="1" applyAlignment="1" applyProtection="1">
      <alignment horizontal="justify" vertical="center" wrapText="1"/>
      <protection hidden="1"/>
    </xf>
    <xf numFmtId="0" fontId="21" fillId="0" borderId="0" xfId="46" applyFont="1" applyAlignment="1" applyProtection="1">
      <alignment vertical="center" wrapText="1"/>
      <protection hidden="1"/>
    </xf>
    <xf numFmtId="0" fontId="21" fillId="24" borderId="16" xfId="46" applyFont="1" applyFill="1" applyBorder="1" applyAlignment="1" applyProtection="1">
      <alignment horizontal="justify" vertical="center" wrapText="1"/>
      <protection hidden="1"/>
    </xf>
    <xf numFmtId="0" fontId="21" fillId="25" borderId="17" xfId="46" applyFont="1" applyFill="1" applyBorder="1" applyAlignment="1" applyProtection="1">
      <alignment horizontal="justify" vertical="center" wrapText="1"/>
      <protection hidden="1"/>
    </xf>
    <xf numFmtId="0" fontId="21" fillId="25" borderId="16" xfId="46" applyFont="1" applyFill="1" applyBorder="1" applyAlignment="1" applyProtection="1">
      <alignment horizontal="justify" vertical="center" wrapText="1"/>
      <protection hidden="1"/>
    </xf>
    <xf numFmtId="0" fontId="21" fillId="26" borderId="18" xfId="46" applyFont="1" applyFill="1" applyBorder="1" applyAlignment="1" applyProtection="1">
      <alignment horizontal="justify" vertical="center" wrapText="1"/>
      <protection hidden="1"/>
    </xf>
    <xf numFmtId="0" fontId="21" fillId="0" borderId="18" xfId="46" applyFont="1" applyBorder="1" applyAlignment="1" applyProtection="1">
      <alignment horizontal="justify" vertical="center" wrapText="1"/>
      <protection hidden="1"/>
    </xf>
    <xf numFmtId="0" fontId="21" fillId="27" borderId="19" xfId="46" applyFont="1" applyFill="1" applyBorder="1" applyAlignment="1" applyProtection="1">
      <alignment horizontal="justify" vertical="center" wrapText="1"/>
      <protection hidden="1"/>
    </xf>
    <xf numFmtId="0" fontId="21" fillId="0" borderId="13" xfId="46" applyFont="1" applyFill="1" applyBorder="1" applyAlignment="1" applyProtection="1">
      <alignment horizontal="center" vertical="center" wrapText="1"/>
      <protection hidden="1"/>
    </xf>
    <xf numFmtId="0" fontId="21" fillId="0" borderId="14" xfId="46" applyFont="1" applyFill="1" applyBorder="1" applyAlignment="1" applyProtection="1">
      <alignment horizontal="justify" vertical="center" wrapText="1"/>
      <protection hidden="1"/>
    </xf>
    <xf numFmtId="0" fontId="23" fillId="0" borderId="0" xfId="46" applyFont="1" applyAlignment="1" applyProtection="1">
      <alignment vertical="center" wrapText="1"/>
      <protection hidden="1"/>
    </xf>
    <xf numFmtId="0" fontId="3" fillId="0" borderId="6" xfId="47" applyNumberFormat="1" applyFont="1" applyFill="1" applyBorder="1" applyAlignment="1" applyProtection="1">
      <alignment horizontal="center" vertical="center"/>
      <protection hidden="1"/>
    </xf>
    <xf numFmtId="0" fontId="2" fillId="0" borderId="0" xfId="47" applyFont="1" applyFill="1" applyAlignment="1" applyProtection="1">
      <alignment horizontal="center"/>
      <protection locked="0"/>
    </xf>
    <xf numFmtId="164" fontId="3" fillId="0" borderId="6" xfId="47" applyNumberFormat="1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vertical="center"/>
      <protection locked="0"/>
    </xf>
    <xf numFmtId="0" fontId="0" fillId="0" borderId="0" xfId="0" applyFill="1" applyProtection="1">
      <protection locked="0"/>
    </xf>
    <xf numFmtId="0" fontId="4" fillId="0" borderId="0" xfId="0" applyFont="1" applyFill="1" applyProtection="1">
      <protection locked="0"/>
    </xf>
    <xf numFmtId="0" fontId="6" fillId="0" borderId="20" xfId="0" applyFont="1" applyFill="1" applyBorder="1" applyAlignment="1" applyProtection="1">
      <protection locked="0"/>
    </xf>
    <xf numFmtId="0" fontId="6" fillId="0" borderId="20" xfId="0" applyFont="1" applyFill="1" applyBorder="1" applyAlignment="1" applyProtection="1">
      <alignment horizontal="right"/>
      <protection locked="0"/>
    </xf>
    <xf numFmtId="0" fontId="6" fillId="0" borderId="20" xfId="0" applyFont="1" applyFill="1" applyBorder="1" applyAlignment="1" applyProtection="1">
      <alignment horizontal="center"/>
      <protection locked="0"/>
    </xf>
    <xf numFmtId="0" fontId="3" fillId="0" borderId="0" xfId="47" applyFont="1" applyFill="1" applyProtection="1">
      <protection locked="0"/>
    </xf>
    <xf numFmtId="0" fontId="3" fillId="0" borderId="6" xfId="0" applyFont="1" applyFill="1" applyBorder="1" applyAlignment="1" applyProtection="1">
      <alignment horizontal="center" vertical="center"/>
      <protection locked="0"/>
    </xf>
    <xf numFmtId="0" fontId="3" fillId="0" borderId="6" xfId="47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Protection="1">
      <protection hidden="1"/>
    </xf>
    <xf numFmtId="0" fontId="11" fillId="0" borderId="6" xfId="0" applyFont="1" applyFill="1" applyBorder="1" applyAlignment="1" applyProtection="1">
      <alignment horizontal="center" vertical="center"/>
      <protection locked="0"/>
    </xf>
    <xf numFmtId="0" fontId="4" fillId="0" borderId="0" xfId="45" applyFont="1" applyFill="1" applyProtection="1">
      <protection locked="0"/>
    </xf>
    <xf numFmtId="0" fontId="9" fillId="0" borderId="0" xfId="47" applyFont="1" applyFill="1" applyAlignment="1" applyProtection="1">
      <protection locked="0"/>
    </xf>
    <xf numFmtId="0" fontId="10" fillId="0" borderId="6" xfId="5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3" fillId="0" borderId="0" xfId="0" applyFont="1" applyBorder="1"/>
    <xf numFmtId="0" fontId="7" fillId="0" borderId="0" xfId="0" applyFont="1" applyBorder="1"/>
    <xf numFmtId="0" fontId="7" fillId="0" borderId="0" xfId="49" applyFont="1" applyAlignment="1">
      <alignment horizontal="center" vertical="center"/>
    </xf>
    <xf numFmtId="0" fontId="3" fillId="0" borderId="6" xfId="0" applyFont="1" applyFill="1" applyBorder="1" applyAlignment="1" applyProtection="1">
      <alignment horizontal="center" vertical="center"/>
      <protection hidden="1"/>
    </xf>
    <xf numFmtId="0" fontId="47" fillId="0" borderId="6" xfId="0" applyFont="1" applyFill="1" applyBorder="1" applyAlignment="1" applyProtection="1">
      <alignment horizontal="center" vertical="center"/>
      <protection locked="0"/>
    </xf>
    <xf numFmtId="0" fontId="6" fillId="25" borderId="0" xfId="0" applyFont="1" applyFill="1" applyBorder="1" applyAlignment="1" applyProtection="1">
      <alignment horizontal="center" vertical="center"/>
      <protection locked="0"/>
    </xf>
    <xf numFmtId="0" fontId="12" fillId="0" borderId="0" xfId="47" applyFont="1" applyFill="1" applyProtection="1">
      <protection locked="0"/>
    </xf>
    <xf numFmtId="0" fontId="46" fillId="0" borderId="6" xfId="53" applyFont="1" applyFill="1" applyBorder="1" applyAlignment="1" applyProtection="1">
      <alignment horizontal="center" vertical="center"/>
      <protection locked="0"/>
    </xf>
    <xf numFmtId="0" fontId="12" fillId="0" borderId="0" xfId="47" applyFont="1" applyFill="1" applyAlignment="1" applyProtection="1">
      <alignment horizontal="center"/>
      <protection locked="0"/>
    </xf>
    <xf numFmtId="0" fontId="12" fillId="0" borderId="6" xfId="0" applyFont="1" applyBorder="1" applyAlignment="1">
      <alignment horizontal="center" vertical="center"/>
    </xf>
    <xf numFmtId="0" fontId="63" fillId="0" borderId="6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6" fillId="0" borderId="0" xfId="0" applyFont="1" applyFill="1" applyBorder="1" applyAlignment="1" applyProtection="1">
      <protection locked="0"/>
    </xf>
    <xf numFmtId="0" fontId="6" fillId="0" borderId="0" xfId="0" applyFont="1" applyFill="1" applyBorder="1" applyAlignment="1" applyProtection="1">
      <alignment horizontal="right"/>
      <protection locked="0"/>
    </xf>
    <xf numFmtId="0" fontId="6" fillId="0" borderId="0" xfId="0" applyFont="1" applyFill="1" applyBorder="1" applyAlignment="1" applyProtection="1">
      <alignment horizontal="center"/>
      <protection locked="0"/>
    </xf>
    <xf numFmtId="0" fontId="4" fillId="0" borderId="6" xfId="0" applyFont="1" applyFill="1" applyBorder="1" applyProtection="1">
      <protection hidden="1"/>
    </xf>
    <xf numFmtId="0" fontId="0" fillId="0" borderId="0" xfId="0" applyFill="1" applyAlignment="1" applyProtection="1">
      <alignment horizontal="center"/>
      <protection locked="0"/>
    </xf>
    <xf numFmtId="0" fontId="4" fillId="0" borderId="6" xfId="47" applyFont="1" applyFill="1" applyBorder="1" applyAlignment="1" applyProtection="1">
      <alignment horizontal="center"/>
      <protection hidden="1"/>
    </xf>
    <xf numFmtId="0" fontId="4" fillId="0" borderId="0" xfId="45" applyFont="1" applyFill="1" applyAlignment="1" applyProtection="1">
      <alignment horizontal="center"/>
      <protection locked="0"/>
    </xf>
    <xf numFmtId="0" fontId="4" fillId="0" borderId="0" xfId="0" applyFont="1" applyAlignment="1">
      <alignment vertical="center"/>
    </xf>
    <xf numFmtId="0" fontId="2" fillId="0" borderId="0" xfId="49" applyFont="1" applyAlignment="1">
      <alignment horizontal="center" vertical="center"/>
    </xf>
    <xf numFmtId="0" fontId="2" fillId="0" borderId="0" xfId="49" applyFont="1" applyAlignment="1">
      <alignment vertical="center"/>
    </xf>
    <xf numFmtId="0" fontId="10" fillId="25" borderId="22" xfId="49" applyFont="1" applyFill="1" applyBorder="1" applyAlignment="1">
      <alignment horizontal="center" vertical="center" wrapText="1"/>
    </xf>
    <xf numFmtId="0" fontId="25" fillId="0" borderId="15" xfId="46" applyFont="1" applyFill="1" applyBorder="1" applyAlignment="1" applyProtection="1">
      <alignment horizontal="justify" vertical="center" wrapText="1"/>
      <protection hidden="1"/>
    </xf>
    <xf numFmtId="0" fontId="3" fillId="0" borderId="12" xfId="51" applyFont="1" applyBorder="1" applyAlignment="1" applyProtection="1">
      <alignment vertical="center"/>
      <protection locked="0"/>
    </xf>
    <xf numFmtId="0" fontId="3" fillId="0" borderId="11" xfId="51" applyFont="1" applyBorder="1" applyAlignment="1" applyProtection="1">
      <alignment vertical="center"/>
      <protection locked="0"/>
    </xf>
    <xf numFmtId="0" fontId="4" fillId="0" borderId="6" xfId="52" applyFont="1" applyBorder="1" applyAlignment="1" applyProtection="1">
      <alignment horizontal="center" vertical="center"/>
      <protection locked="0"/>
    </xf>
    <xf numFmtId="0" fontId="41" fillId="0" borderId="6" xfId="52" applyFont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 applyProtection="1">
      <alignment horizontal="center"/>
      <protection locked="0"/>
    </xf>
    <xf numFmtId="0" fontId="7" fillId="0" borderId="0" xfId="47" applyFont="1" applyFill="1" applyAlignment="1" applyProtection="1">
      <protection locked="0"/>
    </xf>
    <xf numFmtId="0" fontId="12" fillId="0" borderId="0" xfId="47" applyFont="1" applyFill="1" applyAlignment="1" applyProtection="1">
      <protection locked="0"/>
    </xf>
    <xf numFmtId="0" fontId="41" fillId="0" borderId="6" xfId="0" applyFont="1" applyBorder="1" applyAlignment="1" applyProtection="1">
      <alignment horizontal="center" vertical="center"/>
      <protection locked="0"/>
    </xf>
    <xf numFmtId="0" fontId="66" fillId="0" borderId="6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left" vertical="center"/>
      <protection locked="0"/>
    </xf>
    <xf numFmtId="0" fontId="2" fillId="0" borderId="11" xfId="0" applyFont="1" applyBorder="1" applyAlignment="1" applyProtection="1">
      <alignment horizontal="left" vertical="center"/>
      <protection locked="0"/>
    </xf>
    <xf numFmtId="0" fontId="7" fillId="0" borderId="0" xfId="0" applyFont="1" applyFill="1" applyAlignment="1" applyProtection="1">
      <protection locked="0"/>
    </xf>
    <xf numFmtId="0" fontId="4" fillId="0" borderId="0" xfId="47" applyFont="1" applyFill="1" applyAlignment="1" applyProtection="1">
      <alignment wrapText="1"/>
      <protection locked="0"/>
    </xf>
    <xf numFmtId="0" fontId="12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40" fillId="0" borderId="24" xfId="0" applyFont="1" applyBorder="1" applyAlignment="1">
      <alignment horizontal="center" vertical="center"/>
    </xf>
    <xf numFmtId="0" fontId="41" fillId="0" borderId="24" xfId="0" applyFont="1" applyBorder="1" applyAlignment="1">
      <alignment horizontal="center" vertical="center"/>
    </xf>
    <xf numFmtId="0" fontId="42" fillId="0" borderId="24" xfId="0" applyFont="1" applyBorder="1" applyAlignment="1">
      <alignment vertical="center"/>
    </xf>
    <xf numFmtId="0" fontId="40" fillId="0" borderId="24" xfId="0" applyFont="1" applyBorder="1" applyAlignment="1">
      <alignment vertical="center"/>
    </xf>
    <xf numFmtId="0" fontId="43" fillId="0" borderId="24" xfId="0" applyFont="1" applyBorder="1" applyAlignment="1">
      <alignment vertical="center"/>
    </xf>
    <xf numFmtId="0" fontId="2" fillId="0" borderId="12" xfId="0" applyFont="1" applyBorder="1" applyProtection="1">
      <protection locked="0"/>
    </xf>
    <xf numFmtId="0" fontId="2" fillId="0" borderId="11" xfId="0" applyFont="1" applyBorder="1" applyProtection="1">
      <protection locked="0"/>
    </xf>
    <xf numFmtId="0" fontId="68" fillId="0" borderId="6" xfId="0" applyFont="1" applyBorder="1" applyAlignment="1">
      <alignment horizontal="center" vertical="center"/>
    </xf>
    <xf numFmtId="0" fontId="68" fillId="0" borderId="21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63" fillId="0" borderId="27" xfId="0" applyFont="1" applyBorder="1" applyAlignment="1">
      <alignment horizontal="center" vertical="center"/>
    </xf>
    <xf numFmtId="0" fontId="68" fillId="0" borderId="27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4" fillId="0" borderId="24" xfId="0" applyFont="1" applyBorder="1" applyAlignment="1">
      <alignment horizontal="center" vertical="center"/>
    </xf>
    <xf numFmtId="0" fontId="4" fillId="0" borderId="24" xfId="0" applyNumberFormat="1" applyFont="1" applyBorder="1" applyAlignment="1">
      <alignment horizontal="center" vertical="center"/>
    </xf>
    <xf numFmtId="0" fontId="44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70" fillId="0" borderId="6" xfId="0" applyFont="1" applyBorder="1" applyAlignment="1">
      <alignment horizontal="left" vertical="center"/>
    </xf>
    <xf numFmtId="0" fontId="63" fillId="0" borderId="21" xfId="0" applyFont="1" applyBorder="1" applyAlignment="1">
      <alignment horizontal="center" vertical="center"/>
    </xf>
    <xf numFmtId="0" fontId="70" fillId="0" borderId="28" xfId="0" applyFont="1" applyBorder="1" applyAlignment="1">
      <alignment horizontal="left" vertical="center"/>
    </xf>
    <xf numFmtId="0" fontId="10" fillId="0" borderId="28" xfId="0" applyFont="1" applyBorder="1" applyAlignment="1">
      <alignment horizontal="center" vertical="center"/>
    </xf>
    <xf numFmtId="0" fontId="71" fillId="0" borderId="6" xfId="0" applyFont="1" applyBorder="1" applyAlignment="1">
      <alignment horizontal="left" vertical="center"/>
    </xf>
    <xf numFmtId="0" fontId="71" fillId="0" borderId="21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/>
    </xf>
    <xf numFmtId="0" fontId="71" fillId="0" borderId="27" xfId="0" applyFont="1" applyBorder="1" applyAlignment="1">
      <alignment horizontal="left" vertical="center"/>
    </xf>
    <xf numFmtId="0" fontId="70" fillId="0" borderId="23" xfId="0" applyFont="1" applyBorder="1" applyAlignment="1">
      <alignment horizontal="left" vertical="center"/>
    </xf>
    <xf numFmtId="0" fontId="70" fillId="0" borderId="6" xfId="0" applyFont="1" applyFill="1" applyBorder="1" applyAlignment="1">
      <alignment horizontal="left" vertical="center"/>
    </xf>
    <xf numFmtId="0" fontId="72" fillId="0" borderId="0" xfId="0" applyFont="1" applyAlignment="1">
      <alignment vertical="center"/>
    </xf>
    <xf numFmtId="0" fontId="73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70" fillId="0" borderId="6" xfId="0" applyFont="1" applyBorder="1" applyAlignment="1">
      <alignment horizontal="left" vertical="center" wrapText="1"/>
    </xf>
    <xf numFmtId="0" fontId="13" fillId="0" borderId="21" xfId="0" applyFont="1" applyBorder="1" applyAlignment="1">
      <alignment horizontal="center" vertical="center" wrapText="1"/>
    </xf>
    <xf numFmtId="0" fontId="75" fillId="28" borderId="23" xfId="0" quotePrefix="1" applyFont="1" applyFill="1" applyBorder="1" applyAlignment="1">
      <alignment horizontal="center" vertical="center"/>
    </xf>
    <xf numFmtId="0" fontId="75" fillId="28" borderId="30" xfId="0" applyFont="1" applyFill="1" applyBorder="1" applyAlignment="1">
      <alignment vertical="center"/>
    </xf>
    <xf numFmtId="0" fontId="75" fillId="28" borderId="11" xfId="0" applyFont="1" applyFill="1" applyBorder="1" applyAlignment="1">
      <alignment horizontal="left" vertical="center"/>
    </xf>
    <xf numFmtId="0" fontId="44" fillId="0" borderId="29" xfId="0" applyFont="1" applyBorder="1" applyAlignment="1">
      <alignment horizontal="center" vertical="center"/>
    </xf>
    <xf numFmtId="0" fontId="75" fillId="28" borderId="23" xfId="0" applyFont="1" applyFill="1" applyBorder="1" applyAlignment="1">
      <alignment horizontal="center" vertical="center"/>
    </xf>
    <xf numFmtId="0" fontId="75" fillId="28" borderId="31" xfId="0" applyFont="1" applyFill="1" applyBorder="1" applyAlignment="1">
      <alignment horizontal="left" vertical="center"/>
    </xf>
    <xf numFmtId="0" fontId="76" fillId="28" borderId="23" xfId="0" quotePrefix="1" applyFont="1" applyFill="1" applyBorder="1" applyAlignment="1">
      <alignment horizontal="center" vertical="center"/>
    </xf>
    <xf numFmtId="0" fontId="76" fillId="28" borderId="30" xfId="0" applyFont="1" applyFill="1" applyBorder="1" applyAlignment="1">
      <alignment vertical="center"/>
    </xf>
    <xf numFmtId="0" fontId="76" fillId="28" borderId="31" xfId="0" applyFont="1" applyFill="1" applyBorder="1" applyAlignment="1">
      <alignment horizontal="left" vertical="center"/>
    </xf>
    <xf numFmtId="0" fontId="41" fillId="0" borderId="29" xfId="0" applyFont="1" applyBorder="1" applyAlignment="1">
      <alignment horizontal="center" vertical="center"/>
    </xf>
    <xf numFmtId="0" fontId="76" fillId="28" borderId="2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63" fillId="0" borderId="23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71" fillId="0" borderId="27" xfId="0" applyFont="1" applyBorder="1" applyAlignment="1">
      <alignment horizontal="left" vertical="center" wrapText="1"/>
    </xf>
    <xf numFmtId="0" fontId="63" fillId="0" borderId="32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63" fillId="0" borderId="28" xfId="0" applyFont="1" applyBorder="1" applyAlignment="1">
      <alignment horizontal="center" vertical="center"/>
    </xf>
    <xf numFmtId="0" fontId="70" fillId="0" borderId="12" xfId="0" applyFont="1" applyBorder="1" applyAlignment="1">
      <alignment horizontal="left" vertical="center"/>
    </xf>
    <xf numFmtId="0" fontId="63" fillId="0" borderId="33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 wrapText="1"/>
    </xf>
    <xf numFmtId="0" fontId="71" fillId="0" borderId="33" xfId="0" applyFont="1" applyBorder="1" applyAlignment="1">
      <alignment horizontal="left" vertical="center"/>
    </xf>
    <xf numFmtId="0" fontId="12" fillId="0" borderId="33" xfId="0" applyFont="1" applyBorder="1" applyAlignment="1">
      <alignment horizontal="center" vertical="center" wrapText="1"/>
    </xf>
    <xf numFmtId="0" fontId="70" fillId="0" borderId="27" xfId="0" applyFont="1" applyFill="1" applyBorder="1" applyAlignment="1">
      <alignment horizontal="left" vertical="center"/>
    </xf>
    <xf numFmtId="0" fontId="13" fillId="0" borderId="27" xfId="0" applyFont="1" applyBorder="1" applyAlignment="1">
      <alignment horizontal="center" vertical="center"/>
    </xf>
    <xf numFmtId="0" fontId="77" fillId="0" borderId="0" xfId="0" applyFont="1" applyBorder="1"/>
    <xf numFmtId="0" fontId="74" fillId="0" borderId="0" xfId="0" applyFont="1" applyBorder="1" applyAlignment="1">
      <alignment horizontal="center" vertical="center"/>
    </xf>
    <xf numFmtId="0" fontId="75" fillId="28" borderId="23" xfId="0" quotePrefix="1" applyFont="1" applyFill="1" applyBorder="1" applyAlignment="1" applyProtection="1">
      <alignment horizontal="center" vertical="center"/>
      <protection locked="0"/>
    </xf>
    <xf numFmtId="0" fontId="76" fillId="28" borderId="23" xfId="0" quotePrefix="1" applyFont="1" applyFill="1" applyBorder="1" applyAlignment="1" applyProtection="1">
      <alignment horizontal="center" vertical="center"/>
      <protection locked="0"/>
    </xf>
    <xf numFmtId="0" fontId="80" fillId="28" borderId="0" xfId="0" applyFont="1" applyFill="1"/>
    <xf numFmtId="0" fontId="81" fillId="28" borderId="0" xfId="0" applyFont="1" applyFill="1" applyAlignment="1">
      <alignment horizontal="left"/>
    </xf>
    <xf numFmtId="0" fontId="78" fillId="28" borderId="0" xfId="0" applyFont="1" applyFill="1"/>
    <xf numFmtId="0" fontId="82" fillId="28" borderId="0" xfId="0" applyFont="1" applyFill="1"/>
    <xf numFmtId="0" fontId="83" fillId="0" borderId="0" xfId="0" applyFont="1"/>
    <xf numFmtId="0" fontId="83" fillId="28" borderId="0" xfId="0" applyFont="1" applyFill="1" applyAlignment="1">
      <alignment horizontal="left"/>
    </xf>
    <xf numFmtId="0" fontId="85" fillId="28" borderId="6" xfId="0" applyFont="1" applyFill="1" applyBorder="1" applyAlignment="1">
      <alignment horizontal="center" vertical="center"/>
    </xf>
    <xf numFmtId="0" fontId="10" fillId="28" borderId="6" xfId="0" applyFont="1" applyFill="1" applyBorder="1" applyAlignment="1">
      <alignment horizontal="center" vertical="center"/>
    </xf>
    <xf numFmtId="0" fontId="83" fillId="0" borderId="24" xfId="0" applyFont="1" applyBorder="1" applyAlignment="1">
      <alignment horizontal="center" vertical="center"/>
    </xf>
    <xf numFmtId="0" fontId="80" fillId="28" borderId="24" xfId="0" applyFont="1" applyFill="1" applyBorder="1" applyAlignment="1">
      <alignment horizontal="center" vertical="center"/>
    </xf>
    <xf numFmtId="0" fontId="83" fillId="28" borderId="25" xfId="0" applyFont="1" applyFill="1" applyBorder="1" applyAlignment="1">
      <alignment horizontal="left" vertical="center"/>
    </xf>
    <xf numFmtId="0" fontId="83" fillId="28" borderId="26" xfId="0" applyFont="1" applyFill="1" applyBorder="1" applyAlignment="1">
      <alignment horizontal="left" vertical="center"/>
    </xf>
    <xf numFmtId="0" fontId="81" fillId="28" borderId="24" xfId="0" applyFont="1" applyFill="1" applyBorder="1" applyAlignment="1">
      <alignment horizontal="left" vertical="center"/>
    </xf>
    <xf numFmtId="0" fontId="78" fillId="28" borderId="24" xfId="0" applyFont="1" applyFill="1" applyBorder="1" applyAlignment="1">
      <alignment horizontal="center" vertical="center"/>
    </xf>
    <xf numFmtId="0" fontId="82" fillId="28" borderId="24" xfId="0" applyFont="1" applyFill="1" applyBorder="1" applyAlignment="1">
      <alignment horizontal="center" vertical="center"/>
    </xf>
    <xf numFmtId="0" fontId="78" fillId="28" borderId="24" xfId="0" applyFont="1" applyFill="1" applyBorder="1"/>
    <xf numFmtId="0" fontId="88" fillId="28" borderId="24" xfId="0" applyFont="1" applyFill="1" applyBorder="1" applyAlignment="1">
      <alignment horizontal="center" vertical="center"/>
    </xf>
    <xf numFmtId="0" fontId="70" fillId="28" borderId="24" xfId="0" applyFont="1" applyFill="1" applyBorder="1" applyAlignment="1">
      <alignment horizontal="center" vertical="center"/>
    </xf>
    <xf numFmtId="0" fontId="66" fillId="28" borderId="25" xfId="0" applyFont="1" applyFill="1" applyBorder="1" applyAlignment="1">
      <alignment horizontal="left" vertical="center"/>
    </xf>
    <xf numFmtId="0" fontId="66" fillId="28" borderId="26" xfId="0" applyFont="1" applyFill="1" applyBorder="1" applyAlignment="1">
      <alignment horizontal="left" vertical="center"/>
    </xf>
    <xf numFmtId="0" fontId="89" fillId="28" borderId="24" xfId="0" applyFont="1" applyFill="1" applyBorder="1" applyAlignment="1">
      <alignment horizontal="left" vertical="center"/>
    </xf>
    <xf numFmtId="0" fontId="2" fillId="28" borderId="24" xfId="0" applyFont="1" applyFill="1" applyBorder="1" applyAlignment="1">
      <alignment horizontal="center" vertical="center"/>
    </xf>
    <xf numFmtId="0" fontId="80" fillId="28" borderId="34" xfId="0" applyFont="1" applyFill="1" applyBorder="1" applyAlignment="1">
      <alignment horizontal="center" vertical="center"/>
    </xf>
    <xf numFmtId="0" fontId="83" fillId="28" borderId="35" xfId="0" applyFont="1" applyFill="1" applyBorder="1" applyAlignment="1">
      <alignment horizontal="left" vertical="center"/>
    </xf>
    <xf numFmtId="0" fontId="83" fillId="28" borderId="36" xfId="0" applyFont="1" applyFill="1" applyBorder="1" applyAlignment="1">
      <alignment horizontal="left" vertical="center"/>
    </xf>
    <xf numFmtId="0" fontId="81" fillId="28" borderId="34" xfId="0" applyFont="1" applyFill="1" applyBorder="1" applyAlignment="1">
      <alignment horizontal="left" vertical="center"/>
    </xf>
    <xf numFmtId="0" fontId="78" fillId="28" borderId="34" xfId="0" applyFont="1" applyFill="1" applyBorder="1" applyAlignment="1">
      <alignment horizontal="center" vertical="center"/>
    </xf>
    <xf numFmtId="0" fontId="82" fillId="28" borderId="34" xfId="0" applyFont="1" applyFill="1" applyBorder="1" applyAlignment="1">
      <alignment horizontal="center" vertical="center"/>
    </xf>
    <xf numFmtId="0" fontId="83" fillId="0" borderId="37" xfId="0" applyFont="1" applyBorder="1" applyAlignment="1">
      <alignment horizontal="center" vertical="center"/>
    </xf>
    <xf numFmtId="0" fontId="80" fillId="28" borderId="37" xfId="0" applyFont="1" applyFill="1" applyBorder="1" applyAlignment="1">
      <alignment horizontal="center" vertical="center"/>
    </xf>
    <xf numFmtId="0" fontId="83" fillId="28" borderId="38" xfId="0" applyFont="1" applyFill="1" applyBorder="1" applyAlignment="1">
      <alignment horizontal="left" vertical="center"/>
    </xf>
    <xf numFmtId="0" fontId="83" fillId="28" borderId="39" xfId="0" applyFont="1" applyFill="1" applyBorder="1" applyAlignment="1">
      <alignment horizontal="left" vertical="center"/>
    </xf>
    <xf numFmtId="0" fontId="81" fillId="28" borderId="37" xfId="0" applyFont="1" applyFill="1" applyBorder="1" applyAlignment="1">
      <alignment horizontal="left" vertical="center"/>
    </xf>
    <xf numFmtId="0" fontId="78" fillId="28" borderId="37" xfId="0" applyFont="1" applyFill="1" applyBorder="1" applyAlignment="1">
      <alignment horizontal="center" vertical="center"/>
    </xf>
    <xf numFmtId="0" fontId="82" fillId="28" borderId="37" xfId="0" applyFont="1" applyFill="1" applyBorder="1" applyAlignment="1">
      <alignment horizontal="center" vertical="center"/>
    </xf>
    <xf numFmtId="0" fontId="83" fillId="0" borderId="0" xfId="0" applyFont="1" applyFill="1"/>
    <xf numFmtId="0" fontId="80" fillId="0" borderId="0" xfId="0" applyFont="1" applyFill="1"/>
    <xf numFmtId="0" fontId="83" fillId="0" borderId="0" xfId="0" applyFont="1" applyFill="1" applyAlignment="1">
      <alignment horizontal="left"/>
    </xf>
    <xf numFmtId="0" fontId="81" fillId="0" borderId="0" xfId="0" applyFont="1" applyFill="1" applyAlignment="1">
      <alignment horizontal="left"/>
    </xf>
    <xf numFmtId="0" fontId="78" fillId="0" borderId="0" xfId="0" applyFont="1" applyFill="1"/>
    <xf numFmtId="0" fontId="82" fillId="0" borderId="0" xfId="0" applyFont="1" applyFill="1"/>
    <xf numFmtId="0" fontId="90" fillId="0" borderId="0" xfId="0" applyFont="1" applyFill="1" applyAlignment="1">
      <alignment horizontal="center" vertical="center"/>
    </xf>
    <xf numFmtId="0" fontId="84" fillId="0" borderId="0" xfId="0" applyFont="1" applyFill="1" applyAlignment="1">
      <alignment horizontal="left" vertical="center"/>
    </xf>
    <xf numFmtId="0" fontId="91" fillId="0" borderId="0" xfId="0" applyFont="1" applyFill="1" applyAlignment="1">
      <alignment horizontal="left" vertical="center"/>
    </xf>
    <xf numFmtId="0" fontId="92" fillId="0" borderId="0" xfId="0" applyFont="1" applyFill="1" applyAlignment="1">
      <alignment horizontal="center" vertical="center"/>
    </xf>
    <xf numFmtId="0" fontId="92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79" fillId="28" borderId="0" xfId="0" applyFont="1" applyFill="1" applyAlignment="1"/>
    <xf numFmtId="0" fontId="6" fillId="28" borderId="0" xfId="0" applyFont="1" applyFill="1" applyAlignment="1"/>
    <xf numFmtId="0" fontId="84" fillId="28" borderId="0" xfId="0" applyFont="1" applyFill="1" applyAlignment="1"/>
    <xf numFmtId="0" fontId="75" fillId="0" borderId="23" xfId="0" quotePrefix="1" applyFont="1" applyFill="1" applyBorder="1" applyAlignment="1">
      <alignment horizontal="center" vertical="center"/>
    </xf>
    <xf numFmtId="0" fontId="75" fillId="0" borderId="30" xfId="0" applyFont="1" applyFill="1" applyBorder="1" applyAlignment="1">
      <alignment vertical="center"/>
    </xf>
    <xf numFmtId="0" fontId="75" fillId="0" borderId="31" xfId="0" applyFont="1" applyFill="1" applyBorder="1" applyAlignment="1">
      <alignment horizontal="left" vertical="center"/>
    </xf>
    <xf numFmtId="0" fontId="80" fillId="28" borderId="24" xfId="0" applyFont="1" applyFill="1" applyBorder="1" applyAlignment="1" applyProtection="1">
      <alignment horizontal="center" vertical="center"/>
      <protection locked="0"/>
    </xf>
    <xf numFmtId="0" fontId="3" fillId="29" borderId="6" xfId="47" applyNumberFormat="1" applyFont="1" applyFill="1" applyBorder="1" applyAlignment="1" applyProtection="1">
      <alignment horizontal="center" vertical="center"/>
      <protection locked="0"/>
    </xf>
    <xf numFmtId="0" fontId="6" fillId="29" borderId="0" xfId="0" applyFont="1" applyFill="1" applyBorder="1" applyAlignment="1" applyProtection="1">
      <alignment horizontal="center" vertical="center"/>
      <protection locked="0"/>
    </xf>
    <xf numFmtId="0" fontId="21" fillId="0" borderId="40" xfId="46" applyFont="1" applyBorder="1" applyAlignment="1" applyProtection="1">
      <alignment horizontal="center" vertical="center" wrapText="1"/>
      <protection hidden="1"/>
    </xf>
    <xf numFmtId="0" fontId="21" fillId="0" borderId="41" xfId="46" applyFont="1" applyBorder="1" applyAlignment="1" applyProtection="1">
      <alignment horizontal="center" vertical="center" wrapText="1"/>
      <protection hidden="1"/>
    </xf>
    <xf numFmtId="0" fontId="21" fillId="0" borderId="42" xfId="46" applyFont="1" applyFill="1" applyBorder="1" applyAlignment="1" applyProtection="1">
      <alignment horizontal="justify" vertical="center" wrapText="1"/>
      <protection hidden="1"/>
    </xf>
    <xf numFmtId="0" fontId="21" fillId="0" borderId="43" xfId="46" applyFont="1" applyFill="1" applyBorder="1" applyAlignment="1" applyProtection="1">
      <alignment horizontal="justify" vertical="center" wrapText="1"/>
      <protection hidden="1"/>
    </xf>
    <xf numFmtId="0" fontId="21" fillId="0" borderId="44" xfId="46" applyFont="1" applyBorder="1" applyAlignment="1" applyProtection="1">
      <alignment horizontal="justify" vertical="center" wrapText="1"/>
      <protection hidden="1"/>
    </xf>
    <xf numFmtId="0" fontId="21" fillId="0" borderId="45" xfId="46" applyFont="1" applyBorder="1" applyAlignment="1" applyProtection="1">
      <alignment horizontal="justify" vertical="center" wrapText="1"/>
      <protection hidden="1"/>
    </xf>
    <xf numFmtId="0" fontId="19" fillId="0" borderId="0" xfId="46" applyFont="1" applyAlignment="1" applyProtection="1">
      <alignment horizontal="center" vertical="center" wrapText="1"/>
      <protection hidden="1"/>
    </xf>
    <xf numFmtId="0" fontId="21" fillId="0" borderId="46" xfId="46" applyFont="1" applyBorder="1" applyAlignment="1" applyProtection="1">
      <alignment horizontal="center" vertical="center" wrapText="1"/>
      <protection hidden="1"/>
    </xf>
    <xf numFmtId="0" fontId="21" fillId="0" borderId="47" xfId="46" applyFont="1" applyBorder="1" applyAlignment="1" applyProtection="1">
      <alignment horizontal="justify" vertical="center" wrapText="1"/>
      <protection hidden="1"/>
    </xf>
    <xf numFmtId="0" fontId="21" fillId="0" borderId="32" xfId="46" applyFont="1" applyBorder="1" applyAlignment="1" applyProtection="1">
      <alignment horizontal="justify" vertical="center" wrapText="1"/>
      <protection hidden="1"/>
    </xf>
    <xf numFmtId="0" fontId="10" fillId="25" borderId="17" xfId="49" applyFont="1" applyFill="1" applyBorder="1" applyAlignment="1">
      <alignment horizontal="center" vertical="center"/>
    </xf>
    <xf numFmtId="0" fontId="10" fillId="25" borderId="54" xfId="49" applyFont="1" applyFill="1" applyBorder="1" applyAlignment="1">
      <alignment horizontal="center" vertical="center"/>
    </xf>
    <xf numFmtId="0" fontId="69" fillId="0" borderId="48" xfId="0" applyFont="1" applyBorder="1" applyAlignment="1">
      <alignment horizontal="center" vertical="center"/>
    </xf>
    <xf numFmtId="0" fontId="69" fillId="0" borderId="32" xfId="0" applyFont="1" applyBorder="1" applyAlignment="1">
      <alignment horizontal="center" vertical="center"/>
    </xf>
    <xf numFmtId="0" fontId="69" fillId="0" borderId="33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64" fillId="0" borderId="0" xfId="0" applyFont="1" applyFill="1" applyBorder="1" applyAlignment="1">
      <alignment horizontal="center" vertical="center" wrapText="1"/>
    </xf>
    <xf numFmtId="0" fontId="7" fillId="25" borderId="50" xfId="49" applyFont="1" applyFill="1" applyBorder="1" applyAlignment="1">
      <alignment horizontal="center" vertical="center"/>
    </xf>
    <xf numFmtId="0" fontId="7" fillId="25" borderId="51" xfId="49" applyFont="1" applyFill="1" applyBorder="1" applyAlignment="1">
      <alignment horizontal="center" vertical="center"/>
    </xf>
    <xf numFmtId="0" fontId="10" fillId="25" borderId="52" xfId="49" applyFont="1" applyFill="1" applyBorder="1" applyAlignment="1">
      <alignment horizontal="center" vertical="center"/>
    </xf>
    <xf numFmtId="0" fontId="10" fillId="25" borderId="22" xfId="49" applyFont="1" applyFill="1" applyBorder="1" applyAlignment="1">
      <alignment horizontal="center" vertical="center"/>
    </xf>
    <xf numFmtId="0" fontId="15" fillId="25" borderId="52" xfId="49" applyFont="1" applyFill="1" applyBorder="1" applyAlignment="1">
      <alignment horizontal="center" vertical="center" wrapText="1"/>
    </xf>
    <xf numFmtId="0" fontId="15" fillId="25" borderId="52" xfId="49" applyFont="1" applyFill="1" applyBorder="1" applyAlignment="1">
      <alignment horizontal="center" vertical="center"/>
    </xf>
    <xf numFmtId="0" fontId="9" fillId="25" borderId="52" xfId="49" applyFont="1" applyFill="1" applyBorder="1" applyAlignment="1">
      <alignment horizontal="center" vertical="center" wrapText="1"/>
    </xf>
    <xf numFmtId="0" fontId="9" fillId="25" borderId="22" xfId="49" applyFont="1" applyFill="1" applyBorder="1" applyAlignment="1">
      <alignment horizontal="center" vertical="center"/>
    </xf>
    <xf numFmtId="0" fontId="10" fillId="25" borderId="47" xfId="49" applyFont="1" applyFill="1" applyBorder="1" applyAlignment="1">
      <alignment horizontal="center" vertical="center" wrapText="1"/>
    </xf>
    <xf numFmtId="0" fontId="10" fillId="25" borderId="53" xfId="49" applyFont="1" applyFill="1" applyBorder="1" applyAlignment="1">
      <alignment horizontal="center" vertical="center" wrapText="1"/>
    </xf>
    <xf numFmtId="0" fontId="13" fillId="0" borderId="49" xfId="0" applyFont="1" applyBorder="1" applyAlignment="1">
      <alignment horizontal="center" vertical="center" wrapText="1"/>
    </xf>
    <xf numFmtId="0" fontId="12" fillId="0" borderId="0" xfId="47" applyFont="1" applyFill="1" applyAlignment="1" applyProtection="1">
      <alignment horizontal="center"/>
      <protection locked="0"/>
    </xf>
    <xf numFmtId="0" fontId="7" fillId="0" borderId="0" xfId="47" applyFont="1" applyFill="1" applyAlignment="1" applyProtection="1">
      <alignment horizontal="center"/>
      <protection locked="0"/>
    </xf>
    <xf numFmtId="0" fontId="4" fillId="0" borderId="0" xfId="48" applyFont="1" applyFill="1" applyAlignment="1" applyProtection="1">
      <alignment horizontal="justify"/>
      <protection hidden="1"/>
    </xf>
    <xf numFmtId="0" fontId="9" fillId="0" borderId="0" xfId="47" applyFont="1" applyFill="1" applyAlignment="1" applyProtection="1">
      <alignment horizontal="center"/>
      <protection locked="0"/>
    </xf>
    <xf numFmtId="0" fontId="6" fillId="25" borderId="0" xfId="0" applyFont="1" applyFill="1" applyBorder="1" applyAlignment="1" applyProtection="1">
      <alignment horizontal="center" vertical="center"/>
      <protection locked="0"/>
    </xf>
    <xf numFmtId="0" fontId="10" fillId="0" borderId="55" xfId="47" applyFont="1" applyFill="1" applyBorder="1" applyAlignment="1" applyProtection="1">
      <alignment horizontal="center"/>
      <protection locked="0"/>
    </xf>
    <xf numFmtId="0" fontId="10" fillId="0" borderId="0" xfId="47" applyFont="1" applyFill="1" applyBorder="1" applyAlignment="1" applyProtection="1">
      <alignment horizontal="center"/>
      <protection locked="0"/>
    </xf>
    <xf numFmtId="0" fontId="7" fillId="0" borderId="6" xfId="47" applyFont="1" applyFill="1" applyBorder="1" applyAlignment="1" applyProtection="1">
      <alignment horizontal="center" vertical="center" wrapText="1"/>
      <protection locked="0"/>
    </xf>
    <xf numFmtId="0" fontId="17" fillId="0" borderId="6" xfId="45" applyFill="1" applyBorder="1" applyProtection="1">
      <protection locked="0"/>
    </xf>
    <xf numFmtId="0" fontId="10" fillId="0" borderId="0" xfId="47" applyFont="1" applyFill="1" applyAlignment="1" applyProtection="1">
      <alignment horizontal="right"/>
      <protection hidden="1"/>
    </xf>
    <xf numFmtId="0" fontId="7" fillId="0" borderId="6" xfId="47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/>
      <protection locked="0"/>
    </xf>
    <xf numFmtId="0" fontId="4" fillId="0" borderId="0" xfId="48" applyFont="1" applyFill="1" applyAlignment="1" applyProtection="1">
      <alignment horizontal="center" vertical="center" wrapText="1"/>
      <protection hidden="1"/>
    </xf>
    <xf numFmtId="0" fontId="3" fillId="0" borderId="6" xfId="45" applyFont="1" applyFill="1" applyBorder="1" applyAlignment="1" applyProtection="1">
      <alignment horizontal="center" vertical="center" wrapText="1"/>
      <protection locked="0"/>
    </xf>
    <xf numFmtId="0" fontId="3" fillId="0" borderId="6" xfId="45" applyFont="1" applyFill="1" applyBorder="1" applyAlignment="1" applyProtection="1">
      <alignment horizontal="center" vertical="center"/>
      <protection locked="0"/>
    </xf>
    <xf numFmtId="0" fontId="12" fillId="25" borderId="0" xfId="47" applyFont="1" applyFill="1" applyAlignment="1" applyProtection="1">
      <alignment horizontal="center"/>
      <protection locked="0"/>
    </xf>
    <xf numFmtId="0" fontId="9" fillId="0" borderId="0" xfId="47" applyFont="1" applyFill="1" applyAlignment="1" applyProtection="1">
      <alignment horizontal="left"/>
      <protection locked="0"/>
    </xf>
    <xf numFmtId="0" fontId="4" fillId="0" borderId="0" xfId="45" applyFont="1" applyFill="1" applyAlignment="1" applyProtection="1">
      <alignment horizontal="center" vertical="center" wrapText="1"/>
      <protection hidden="1"/>
    </xf>
    <xf numFmtId="0" fontId="3" fillId="0" borderId="0" xfId="47" applyFont="1" applyFill="1" applyBorder="1" applyAlignment="1" applyProtection="1">
      <alignment horizontal="center"/>
      <protection locked="0"/>
    </xf>
    <xf numFmtId="0" fontId="7" fillId="0" borderId="0" xfId="47" applyFont="1" applyFill="1" applyBorder="1" applyAlignment="1" applyProtection="1">
      <alignment horizontal="center" wrapText="1"/>
      <protection locked="0"/>
    </xf>
    <xf numFmtId="0" fontId="7" fillId="0" borderId="0" xfId="47" applyFont="1" applyFill="1" applyBorder="1" applyAlignment="1" applyProtection="1">
      <alignment horizontal="center"/>
      <protection locked="0"/>
    </xf>
    <xf numFmtId="0" fontId="5" fillId="0" borderId="0" xfId="47" applyFont="1" applyFill="1" applyBorder="1" applyAlignment="1" applyProtection="1">
      <alignment horizontal="center"/>
      <protection locked="0"/>
    </xf>
    <xf numFmtId="0" fontId="8" fillId="0" borderId="0" xfId="47" applyFont="1" applyFill="1" applyBorder="1" applyAlignment="1" applyProtection="1">
      <alignment horizontal="center"/>
      <protection locked="0"/>
    </xf>
    <xf numFmtId="0" fontId="8" fillId="0" borderId="0" xfId="47" applyFont="1" applyFill="1" applyBorder="1" applyAlignment="1" applyProtection="1">
      <alignment horizontal="center" vertical="justify"/>
      <protection locked="0"/>
    </xf>
    <xf numFmtId="0" fontId="2" fillId="0" borderId="0" xfId="47" applyFont="1" applyFill="1" applyBorder="1" applyAlignment="1" applyProtection="1">
      <alignment horizontal="center"/>
      <protection locked="0"/>
    </xf>
    <xf numFmtId="0" fontId="6" fillId="0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horizontal="left" vertical="center"/>
      <protection locked="0"/>
    </xf>
    <xf numFmtId="0" fontId="24" fillId="0" borderId="0" xfId="47" applyFont="1" applyFill="1" applyBorder="1" applyAlignment="1" applyProtection="1">
      <alignment horizontal="center"/>
      <protection locked="0"/>
    </xf>
    <xf numFmtId="0" fontId="62" fillId="0" borderId="0" xfId="47" applyFont="1" applyFill="1" applyBorder="1" applyAlignment="1" applyProtection="1">
      <alignment horizontal="center"/>
      <protection hidden="1"/>
    </xf>
    <xf numFmtId="0" fontId="10" fillId="0" borderId="0" xfId="47" applyFont="1" applyFill="1" applyAlignment="1" applyProtection="1">
      <alignment horizontal="justify"/>
      <protection hidden="1"/>
    </xf>
    <xf numFmtId="0" fontId="7" fillId="0" borderId="20" xfId="0" applyFont="1" applyFill="1" applyBorder="1" applyAlignment="1" applyProtection="1">
      <alignment horizontal="center"/>
      <protection locked="0"/>
    </xf>
    <xf numFmtId="0" fontId="7" fillId="0" borderId="6" xfId="45" applyFont="1" applyFill="1" applyBorder="1" applyAlignment="1" applyProtection="1">
      <alignment horizontal="center" vertical="center" wrapText="1"/>
      <protection locked="0"/>
    </xf>
    <xf numFmtId="0" fontId="12" fillId="29" borderId="0" xfId="47" applyFont="1" applyFill="1" applyAlignment="1" applyProtection="1">
      <alignment horizontal="center"/>
      <protection locked="0"/>
    </xf>
    <xf numFmtId="0" fontId="6" fillId="29" borderId="0" xfId="0" applyFont="1" applyFill="1" applyBorder="1" applyAlignment="1" applyProtection="1">
      <alignment horizontal="center" vertical="center"/>
      <protection locked="0"/>
    </xf>
    <xf numFmtId="0" fontId="79" fillId="28" borderId="0" xfId="0" applyFont="1" applyFill="1" applyAlignment="1">
      <alignment horizontal="center"/>
    </xf>
    <xf numFmtId="0" fontId="74" fillId="0" borderId="0" xfId="0" applyFont="1" applyBorder="1" applyAlignment="1">
      <alignment horizontal="center" vertical="center"/>
    </xf>
    <xf numFmtId="0" fontId="5" fillId="28" borderId="0" xfId="0" applyFont="1" applyFill="1" applyAlignment="1">
      <alignment horizontal="center"/>
    </xf>
    <xf numFmtId="0" fontId="85" fillId="28" borderId="6" xfId="0" applyFont="1" applyFill="1" applyBorder="1" applyAlignment="1">
      <alignment horizontal="center" vertical="center"/>
    </xf>
    <xf numFmtId="0" fontId="85" fillId="0" borderId="6" xfId="0" applyFont="1" applyBorder="1" applyAlignment="1">
      <alignment horizontal="center" vertical="center"/>
    </xf>
    <xf numFmtId="0" fontId="86" fillId="28" borderId="6" xfId="0" applyFont="1" applyFill="1" applyBorder="1" applyAlignment="1">
      <alignment horizontal="center" vertical="center"/>
    </xf>
    <xf numFmtId="0" fontId="85" fillId="28" borderId="56" xfId="0" applyFont="1" applyFill="1" applyBorder="1" applyAlignment="1">
      <alignment horizontal="center" vertical="center"/>
    </xf>
    <xf numFmtId="0" fontId="85" fillId="28" borderId="57" xfId="0" applyFont="1" applyFill="1" applyBorder="1" applyAlignment="1">
      <alignment horizontal="center" vertical="center"/>
    </xf>
    <xf numFmtId="0" fontId="85" fillId="28" borderId="30" xfId="0" applyFont="1" applyFill="1" applyBorder="1" applyAlignment="1">
      <alignment horizontal="center" vertical="center"/>
    </xf>
    <xf numFmtId="0" fontId="85" fillId="28" borderId="31" xfId="0" applyFont="1" applyFill="1" applyBorder="1" applyAlignment="1">
      <alignment horizontal="center" vertical="center"/>
    </xf>
    <xf numFmtId="0" fontId="86" fillId="28" borderId="6" xfId="0" applyFont="1" applyFill="1" applyBorder="1" applyAlignment="1">
      <alignment horizontal="center" vertical="center" wrapText="1"/>
    </xf>
    <xf numFmtId="0" fontId="87" fillId="28" borderId="21" xfId="0" applyFont="1" applyFill="1" applyBorder="1" applyAlignment="1">
      <alignment horizontal="center" vertical="center"/>
    </xf>
    <xf numFmtId="0" fontId="87" fillId="28" borderId="23" xfId="0" applyFont="1" applyFill="1" applyBorder="1" applyAlignment="1">
      <alignment horizontal="center" vertical="center"/>
    </xf>
    <xf numFmtId="0" fontId="78" fillId="0" borderId="0" xfId="0" applyFont="1" applyAlignment="1">
      <alignment horizontal="center"/>
    </xf>
    <xf numFmtId="0" fontId="79" fillId="0" borderId="0" xfId="0" applyFont="1" applyAlignment="1">
      <alignment horizontal="center"/>
    </xf>
    <xf numFmtId="0" fontId="93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28" borderId="0" xfId="0" applyFont="1" applyFill="1" applyAlignment="1">
      <alignment horizontal="center"/>
    </xf>
    <xf numFmtId="0" fontId="7" fillId="0" borderId="56" xfId="47" applyFont="1" applyFill="1" applyBorder="1" applyAlignment="1" applyProtection="1">
      <alignment horizontal="center" vertical="center" wrapText="1"/>
      <protection locked="0"/>
    </xf>
    <xf numFmtId="0" fontId="7" fillId="0" borderId="55" xfId="47" applyFont="1" applyFill="1" applyBorder="1" applyAlignment="1" applyProtection="1">
      <alignment horizontal="center" vertical="center" wrapText="1"/>
      <protection locked="0"/>
    </xf>
    <xf numFmtId="0" fontId="7" fillId="0" borderId="57" xfId="47" applyFont="1" applyFill="1" applyBorder="1" applyAlignment="1" applyProtection="1">
      <alignment horizontal="center" vertical="center" wrapText="1"/>
      <protection locked="0"/>
    </xf>
    <xf numFmtId="0" fontId="7" fillId="0" borderId="30" xfId="47" applyFont="1" applyFill="1" applyBorder="1" applyAlignment="1" applyProtection="1">
      <alignment horizontal="center" vertical="center" wrapText="1"/>
      <protection locked="0"/>
    </xf>
    <xf numFmtId="0" fontId="7" fillId="0" borderId="20" xfId="47" applyFont="1" applyFill="1" applyBorder="1" applyAlignment="1" applyProtection="1">
      <alignment horizontal="center" vertical="center" wrapText="1"/>
      <protection locked="0"/>
    </xf>
    <xf numFmtId="0" fontId="7" fillId="0" borderId="31" xfId="47" applyFont="1" applyFill="1" applyBorder="1" applyAlignment="1" applyProtection="1">
      <alignment horizontal="center" vertical="center" wrapText="1"/>
      <protection locked="0"/>
    </xf>
    <xf numFmtId="0" fontId="7" fillId="0" borderId="49" xfId="47" applyFont="1" applyFill="1" applyBorder="1" applyAlignment="1" applyProtection="1">
      <alignment horizontal="center" vertical="center" wrapText="1"/>
      <protection locked="0"/>
    </xf>
    <xf numFmtId="0" fontId="7" fillId="0" borderId="58" xfId="47" applyFont="1" applyFill="1" applyBorder="1" applyAlignment="1" applyProtection="1">
      <alignment horizontal="center" vertical="center" wrapText="1"/>
      <protection locked="0"/>
    </xf>
    <xf numFmtId="0" fontId="7" fillId="0" borderId="21" xfId="47" applyFont="1" applyFill="1" applyBorder="1" applyAlignment="1" applyProtection="1">
      <alignment horizontal="center" vertical="center" wrapText="1"/>
      <protection locked="0"/>
    </xf>
    <xf numFmtId="0" fontId="7" fillId="0" borderId="32" xfId="47" applyFont="1" applyFill="1" applyBorder="1" applyAlignment="1" applyProtection="1">
      <alignment horizontal="center" vertical="center" wrapText="1"/>
      <protection locked="0"/>
    </xf>
    <xf numFmtId="0" fontId="7" fillId="0" borderId="23" xfId="47" applyFont="1" applyFill="1" applyBorder="1" applyAlignment="1" applyProtection="1">
      <alignment horizontal="center" vertical="center" wrapText="1"/>
      <protection locked="0"/>
    </xf>
    <xf numFmtId="0" fontId="6" fillId="0" borderId="20" xfId="0" applyFont="1" applyFill="1" applyBorder="1" applyAlignment="1" applyProtection="1">
      <alignment horizontal="center"/>
      <protection locked="0"/>
    </xf>
    <xf numFmtId="0" fontId="3" fillId="0" borderId="49" xfId="45" applyFont="1" applyFill="1" applyBorder="1" applyAlignment="1" applyProtection="1">
      <alignment horizontal="center" vertical="center" wrapText="1"/>
      <protection locked="0"/>
    </xf>
    <xf numFmtId="0" fontId="3" fillId="0" borderId="49" xfId="45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Alignment="1" applyProtection="1">
      <alignment horizontal="center"/>
      <protection locked="0"/>
    </xf>
    <xf numFmtId="0" fontId="8" fillId="0" borderId="0" xfId="47" applyFont="1" applyFill="1" applyAlignment="1" applyProtection="1">
      <alignment horizontal="center"/>
      <protection hidden="1"/>
    </xf>
    <xf numFmtId="0" fontId="6" fillId="0" borderId="0" xfId="0" applyFont="1" applyFill="1" applyBorder="1" applyAlignment="1" applyProtection="1">
      <alignment horizontal="center" vertical="center"/>
      <protection locked="0"/>
    </xf>
  </cellXfs>
  <cellStyles count="79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0" xfId="28"/>
    <cellStyle name="Currency0" xfId="29"/>
    <cellStyle name="Date" xfId="30"/>
    <cellStyle name="Explanatory Text" xfId="31" builtinId="53" customBuiltin="1"/>
    <cellStyle name="Fixed" xfId="32"/>
    <cellStyle name="Good" xfId="33" builtinId="26" customBuiltin="1"/>
    <cellStyle name="Header1" xfId="34"/>
    <cellStyle name="Header2" xfId="35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Hoa-Scholl" xfId="40"/>
    <cellStyle name="Input" xfId="41" builtinId="20" customBuiltin="1"/>
    <cellStyle name="Linked Cell" xfId="42" builtinId="24" customBuiltin="1"/>
    <cellStyle name="n" xfId="43"/>
    <cellStyle name="Neutral" xfId="44" builtinId="28" customBuiltin="1"/>
    <cellStyle name="Normal" xfId="0" builtinId="0"/>
    <cellStyle name="Normal_BANG DIEM HOC HOC KY I - NAM HOC 2013-2014 TCCN" xfId="45"/>
    <cellStyle name="Normal_BANG DIEM HOC PHAN CD NIEN CHE" xfId="46"/>
    <cellStyle name="Normal_BANG DIEM HOC PHAN TCCN HK 01" xfId="47"/>
    <cellStyle name="Normal_BANG DIEM HOC PHAN TCCN HK 02" xfId="48"/>
    <cellStyle name="Normal_BANG DIEM HOC PHAN TRUNG CAP CHUYEN NGHIEP" xfId="49"/>
    <cellStyle name="Normal_Chuyển Cô Đào DS.HS-SV THỰC HỌC 2013 -2014(tháng 6)" xfId="50"/>
    <cellStyle name="Normal_Chuyển Phòng-Khoa  DS.HSSV THUC HỌC 2014-2015(01-10-14)" xfId="51"/>
    <cellStyle name="Normal_DS.HSSV THUC HỌC 2014-2015 ngay 31-10-2014" xfId="52"/>
    <cellStyle name="Normal_GUI T.TUAN DANH SACH  HOC TRUOC, HOC LAI HỌC KỲ 2 CHUNG 13  13-14" xfId="53"/>
    <cellStyle name="Note" xfId="54" builtinId="10" customBuiltin="1"/>
    <cellStyle name="Output" xfId="55" builtinId="21" customBuiltin="1"/>
    <cellStyle name="Title" xfId="56" builtinId="15" customBuiltin="1"/>
    <cellStyle name="Total" xfId="57" builtinId="25" customBuiltin="1"/>
    <cellStyle name="Warning Text" xfId="58" builtinId="11" customBuiltin="1"/>
    <cellStyle name=" [0.00]_ Att. 1- Cover" xfId="59"/>
    <cellStyle name="_ Att. 1- Cover" xfId="60"/>
    <cellStyle name="?_ Att. 1- Cover" xfId="61"/>
    <cellStyle name="똿뗦먛귟 [0.00]_PRODUCT DETAIL Q1" xfId="62"/>
    <cellStyle name="똿뗦먛귟_PRODUCT DETAIL Q1" xfId="63"/>
    <cellStyle name="믅됞 [0.00]_PRODUCT DETAIL Q1" xfId="64"/>
    <cellStyle name="믅됞_PRODUCT DETAIL Q1" xfId="65"/>
    <cellStyle name="백분율_95" xfId="66"/>
    <cellStyle name="뷭?_BOOKSHIP" xfId="67"/>
    <cellStyle name="콤마 [0]_1202" xfId="68"/>
    <cellStyle name="콤마_1202" xfId="69"/>
    <cellStyle name="통화 [0]_1202" xfId="70"/>
    <cellStyle name="통화_1202" xfId="71"/>
    <cellStyle name="표준_(정보부문)월별인원계획" xfId="72"/>
    <cellStyle name="一般_99Q3647-ALL-CAS2" xfId="73"/>
    <cellStyle name="千分位[0]_Book1" xfId="74"/>
    <cellStyle name="千分位_99Q3647-ALL-CAS2" xfId="75"/>
    <cellStyle name="貨幣 [0]_Book1" xfId="76"/>
    <cellStyle name="貨幣[0]_BRE" xfId="77"/>
    <cellStyle name="貨幣_Book1" xfId="78"/>
  </cellStyles>
  <dxfs count="10"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8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10" Type="http://schemas.openxmlformats.org/officeDocument/2006/relationships/externalLink" Target="externalLinks/externalLink2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0</xdr:row>
      <xdr:rowOff>0</xdr:rowOff>
    </xdr:from>
    <xdr:to>
      <xdr:col>2</xdr:col>
      <xdr:colOff>1352550</xdr:colOff>
      <xdr:row>0</xdr:row>
      <xdr:rowOff>0</xdr:rowOff>
    </xdr:to>
    <xdr:sp macro="" textlink="">
      <xdr:nvSpPr>
        <xdr:cNvPr id="7211" name="Line 1"/>
        <xdr:cNvSpPr>
          <a:spLocks noChangeShapeType="1"/>
        </xdr:cNvSpPr>
      </xdr:nvSpPr>
      <xdr:spPr bwMode="auto">
        <a:xfrm>
          <a:off x="866775" y="0"/>
          <a:ext cx="2143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295275</xdr:colOff>
      <xdr:row>0</xdr:row>
      <xdr:rowOff>0</xdr:rowOff>
    </xdr:from>
    <xdr:to>
      <xdr:col>7</xdr:col>
      <xdr:colOff>323850</xdr:colOff>
      <xdr:row>0</xdr:row>
      <xdr:rowOff>0</xdr:rowOff>
    </xdr:to>
    <xdr:sp macro="" textlink="">
      <xdr:nvSpPr>
        <xdr:cNvPr id="7212" name="Line 2"/>
        <xdr:cNvSpPr>
          <a:spLocks noChangeShapeType="1"/>
        </xdr:cNvSpPr>
      </xdr:nvSpPr>
      <xdr:spPr bwMode="auto">
        <a:xfrm>
          <a:off x="5857875" y="0"/>
          <a:ext cx="1123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304800</xdr:colOff>
      <xdr:row>3</xdr:row>
      <xdr:rowOff>0</xdr:rowOff>
    </xdr:from>
    <xdr:to>
      <xdr:col>7</xdr:col>
      <xdr:colOff>400050</xdr:colOff>
      <xdr:row>3</xdr:row>
      <xdr:rowOff>0</xdr:rowOff>
    </xdr:to>
    <xdr:sp macro="" textlink="">
      <xdr:nvSpPr>
        <xdr:cNvPr id="7213" name="Line 3"/>
        <xdr:cNvSpPr>
          <a:spLocks noChangeShapeType="1"/>
        </xdr:cNvSpPr>
      </xdr:nvSpPr>
      <xdr:spPr bwMode="auto">
        <a:xfrm>
          <a:off x="5867400" y="1628775"/>
          <a:ext cx="1190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184" name="Line 1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185" name="Line 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0</xdr:rowOff>
    </xdr:to>
    <xdr:sp macro="" textlink="">
      <xdr:nvSpPr>
        <xdr:cNvPr id="5186" name="Line 3"/>
        <xdr:cNvSpPr>
          <a:spLocks noChangeShapeType="1"/>
        </xdr:cNvSpPr>
      </xdr:nvSpPr>
      <xdr:spPr bwMode="auto">
        <a:xfrm>
          <a:off x="0" y="1905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0</xdr:rowOff>
    </xdr:to>
    <xdr:sp macro="" textlink="">
      <xdr:nvSpPr>
        <xdr:cNvPr id="5187" name="Line 4"/>
        <xdr:cNvSpPr>
          <a:spLocks noChangeShapeType="1"/>
        </xdr:cNvSpPr>
      </xdr:nvSpPr>
      <xdr:spPr bwMode="auto">
        <a:xfrm>
          <a:off x="0" y="1905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361950</xdr:colOff>
      <xdr:row>1</xdr:row>
      <xdr:rowOff>228600</xdr:rowOff>
    </xdr:from>
    <xdr:to>
      <xdr:col>13</xdr:col>
      <xdr:colOff>95250</xdr:colOff>
      <xdr:row>1</xdr:row>
      <xdr:rowOff>228600</xdr:rowOff>
    </xdr:to>
    <xdr:sp macro="" textlink="">
      <xdr:nvSpPr>
        <xdr:cNvPr id="11266" name="Line 1"/>
        <xdr:cNvSpPr>
          <a:spLocks noChangeShapeType="1"/>
        </xdr:cNvSpPr>
      </xdr:nvSpPr>
      <xdr:spPr bwMode="auto">
        <a:xfrm>
          <a:off x="5486400" y="42862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333375</xdr:colOff>
      <xdr:row>1</xdr:row>
      <xdr:rowOff>257175</xdr:rowOff>
    </xdr:from>
    <xdr:to>
      <xdr:col>13</xdr:col>
      <xdr:colOff>47625</xdr:colOff>
      <xdr:row>1</xdr:row>
      <xdr:rowOff>257175</xdr:rowOff>
    </xdr:to>
    <xdr:sp macro="" textlink="">
      <xdr:nvSpPr>
        <xdr:cNvPr id="8196" name="Line 3"/>
        <xdr:cNvSpPr>
          <a:spLocks noChangeShapeType="1"/>
        </xdr:cNvSpPr>
      </xdr:nvSpPr>
      <xdr:spPr bwMode="auto">
        <a:xfrm>
          <a:off x="5457825" y="457200"/>
          <a:ext cx="179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38100</xdr:rowOff>
    </xdr:from>
    <xdr:to>
      <xdr:col>0</xdr:col>
      <xdr:colOff>0</xdr:colOff>
      <xdr:row>2</xdr:row>
      <xdr:rowOff>38100</xdr:rowOff>
    </xdr:to>
    <xdr:sp macro="" textlink="">
      <xdr:nvSpPr>
        <xdr:cNvPr id="13337" name="Line 1"/>
        <xdr:cNvSpPr>
          <a:spLocks noChangeShapeType="1"/>
        </xdr:cNvSpPr>
      </xdr:nvSpPr>
      <xdr:spPr bwMode="auto">
        <a:xfrm>
          <a:off x="0" y="4381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13338" name="Line 2"/>
        <xdr:cNvSpPr>
          <a:spLocks noChangeShapeType="1"/>
        </xdr:cNvSpPr>
      </xdr:nvSpPr>
      <xdr:spPr bwMode="auto">
        <a:xfrm>
          <a:off x="0" y="4000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9525</xdr:rowOff>
    </xdr:to>
    <xdr:sp macro="" textlink="">
      <xdr:nvSpPr>
        <xdr:cNvPr id="13339" name="Line 2"/>
        <xdr:cNvSpPr>
          <a:spLocks noChangeShapeType="1"/>
        </xdr:cNvSpPr>
      </xdr:nvSpPr>
      <xdr:spPr bwMode="auto">
        <a:xfrm flipV="1">
          <a:off x="0" y="400050"/>
          <a:ext cx="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0</xdr:col>
      <xdr:colOff>0</xdr:colOff>
      <xdr:row>3</xdr:row>
      <xdr:rowOff>0</xdr:rowOff>
    </xdr:to>
    <xdr:sp macro="" textlink="">
      <xdr:nvSpPr>
        <xdr:cNvPr id="13340" name="Line 1"/>
        <xdr:cNvSpPr>
          <a:spLocks noChangeShapeType="1"/>
        </xdr:cNvSpPr>
      </xdr:nvSpPr>
      <xdr:spPr bwMode="auto">
        <a:xfrm>
          <a:off x="0" y="6000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9525</xdr:rowOff>
    </xdr:from>
    <xdr:to>
      <xdr:col>0</xdr:col>
      <xdr:colOff>0</xdr:colOff>
      <xdr:row>2</xdr:row>
      <xdr:rowOff>9525</xdr:rowOff>
    </xdr:to>
    <xdr:sp macro="" textlink="">
      <xdr:nvSpPr>
        <xdr:cNvPr id="13341" name="Line 2"/>
        <xdr:cNvSpPr>
          <a:spLocks noChangeShapeType="1"/>
        </xdr:cNvSpPr>
      </xdr:nvSpPr>
      <xdr:spPr bwMode="auto">
        <a:xfrm>
          <a:off x="0" y="40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190500</xdr:rowOff>
    </xdr:from>
    <xdr:to>
      <xdr:col>0</xdr:col>
      <xdr:colOff>0</xdr:colOff>
      <xdr:row>1</xdr:row>
      <xdr:rowOff>190500</xdr:rowOff>
    </xdr:to>
    <xdr:sp macro="" textlink="">
      <xdr:nvSpPr>
        <xdr:cNvPr id="13342" name="Line 198"/>
        <xdr:cNvSpPr>
          <a:spLocks noChangeShapeType="1"/>
        </xdr:cNvSpPr>
      </xdr:nvSpPr>
      <xdr:spPr bwMode="auto">
        <a:xfrm>
          <a:off x="0" y="3905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0</xdr:col>
      <xdr:colOff>0</xdr:colOff>
      <xdr:row>3</xdr:row>
      <xdr:rowOff>0</xdr:rowOff>
    </xdr:to>
    <xdr:sp macro="" textlink="">
      <xdr:nvSpPr>
        <xdr:cNvPr id="13343" name="Line 199"/>
        <xdr:cNvSpPr>
          <a:spLocks noChangeShapeType="1"/>
        </xdr:cNvSpPr>
      </xdr:nvSpPr>
      <xdr:spPr bwMode="auto">
        <a:xfrm>
          <a:off x="0" y="6000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342900</xdr:colOff>
      <xdr:row>2</xdr:row>
      <xdr:rowOff>190500</xdr:rowOff>
    </xdr:from>
    <xdr:to>
      <xdr:col>3</xdr:col>
      <xdr:colOff>1201615</xdr:colOff>
      <xdr:row>2</xdr:row>
      <xdr:rowOff>190500</xdr:rowOff>
    </xdr:to>
    <xdr:cxnSp macro="">
      <xdr:nvCxnSpPr>
        <xdr:cNvPr id="3" name="Straight Connector 2"/>
        <xdr:cNvCxnSpPr/>
      </xdr:nvCxnSpPr>
      <xdr:spPr>
        <a:xfrm>
          <a:off x="1057275" y="58102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742950</xdr:colOff>
      <xdr:row>2</xdr:row>
      <xdr:rowOff>19050</xdr:rowOff>
    </xdr:from>
    <xdr:to>
      <xdr:col>9</xdr:col>
      <xdr:colOff>523875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3990975" y="409575"/>
          <a:ext cx="1876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57150</xdr:colOff>
      <xdr:row>1</xdr:row>
      <xdr:rowOff>219075</xdr:rowOff>
    </xdr:from>
    <xdr:to>
      <xdr:col>13</xdr:col>
      <xdr:colOff>457200</xdr:colOff>
      <xdr:row>1</xdr:row>
      <xdr:rowOff>219075</xdr:rowOff>
    </xdr:to>
    <xdr:sp macro="" textlink="">
      <xdr:nvSpPr>
        <xdr:cNvPr id="14339" name="Line 2"/>
        <xdr:cNvSpPr>
          <a:spLocks noChangeShapeType="1"/>
        </xdr:cNvSpPr>
      </xdr:nvSpPr>
      <xdr:spPr bwMode="auto">
        <a:xfrm>
          <a:off x="5962650" y="419100"/>
          <a:ext cx="179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1</xdr:row>
      <xdr:rowOff>228600</xdr:rowOff>
    </xdr:from>
    <xdr:to>
      <xdr:col>13</xdr:col>
      <xdr:colOff>504825</xdr:colOff>
      <xdr:row>1</xdr:row>
      <xdr:rowOff>228600</xdr:rowOff>
    </xdr:to>
    <xdr:sp macro="" textlink="">
      <xdr:nvSpPr>
        <xdr:cNvPr id="15362" name="Line 1"/>
        <xdr:cNvSpPr>
          <a:spLocks noChangeShapeType="1"/>
        </xdr:cNvSpPr>
      </xdr:nvSpPr>
      <xdr:spPr bwMode="auto">
        <a:xfrm>
          <a:off x="5915025" y="428625"/>
          <a:ext cx="1885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quat/goi3/Form%20nop%20thau/PNT-P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PROP\DA0630\INQ'Y\STEEL\DA0463BQ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9Q/99Q3657/99Q3299(REV.1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\DAUTHAU\Dungquat\GOI3\DUNGQUAT-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9Q/99Q3657/99Q3299(REV.0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DA0463\QTN-INSN\WILLICH\INSU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6Q/96q2588/PANE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WINDOWS\TEMP\IBASE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NT-QUOT-#3"/>
      <sheetName val="COAT&amp;WRAP-QIOT-#3"/>
      <sheetName val="XL4Poppy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Q FORM FOR INQUIRY"/>
      <sheetName val="FORM OF PROPOSAL RFP-003"/>
      <sheetName val="??-BLDG"/>
      <sheetName val="???????-BLDG"/>
      <sheetName val="__-BLDG"/>
      <sheetName val="_______-BLDG"/>
      <sheetName val="IBASE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  <sheetName val="__-BLD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東鼎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桃園 觀塘工業區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造價分析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造價分析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(公共設施)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(場區)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(碼頭區)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SYSTEM(所有燈具皆包括燈管或燈泡)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SYSTEM(全廠區建築物間之管線)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40LB型鎂犧牲陽極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熱縮絕緣套管理(含熱溶膠)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自融型絕緣膠帶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熱融焊點PE包覆蓋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防蝕系統測試調整 &amp; 交通安全措施費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600V控制電纜,銅導体,PVC絕緣,麥拉遮蔽(OVERALL),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PVC黑色被覆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600V控制電纜,銅導体,PVC絕緣,麥拉遮蔽(OVERALL),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PVC黑色被覆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600V控制電纜,銅導体,PVC絕緣,麥拉遮蔽(OVERALL),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PVC黑色被覆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600V控制電纜,銅導体,PVC絕緣,麥拉遮蔽(OVERALL),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PVC黑色被覆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600V控制電纜,銅導体,PVC絕緣,麥拉遮蔽(OVERALL),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PVC黑色被覆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600V控制電纜,銅導体,PVC絕緣,麥拉遮蔽(OVERALL),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PVC黑色被覆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300V信號電纜,PVC絕緣,麥拉遮蔽(OVERALL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黑色被覆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300V信號電纜,PVC絕緣,麥拉遮蔽(OVERALL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黑色被覆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300V信號電纜,PVC絕緣,麥拉遮蔽(OVERALL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黑色被覆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1/4圓(半徑30公分)低溫偵測器之補償器遮蔽板SS316製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接線箱,附端子板20P,FRP外殼,屋外防水型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接線箱,附端子板50P,FRP外殼,屋外防水型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接線箱,附端子板100P,FRP外殼,屋外防水型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100X50X5X7.5X2.4高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附基礎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為3.6M高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為1.95M高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(與儀控共用)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FP003E"/>
      <sheetName val="TOTAL"/>
      <sheetName val="Pivot(Silicate)"/>
      <sheetName val="Pivot(RockWool)"/>
      <sheetName val="Pivot(Form Glass)"/>
      <sheetName val="Pivot(Urethan)"/>
      <sheetName val="Pivot(Glass Wool)"/>
      <sheetName val="ROCK WOOL"/>
      <sheetName val="SILICATE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  <sheetName val="KLHT"/>
      <sheetName val="THKP"/>
      <sheetName val="KL XL2000"/>
      <sheetName val="KLXL2001"/>
      <sheetName val="THKP2001"/>
      <sheetName val="KLphanbo"/>
      <sheetName val="Chiet tinh"/>
      <sheetName val="XL4Poppy"/>
      <sheetName val="Van chuyen"/>
      <sheetName val="THKP (2)"/>
      <sheetName val="T.Bi"/>
      <sheetName val="Thiet ke"/>
      <sheetName val="Sheet2"/>
      <sheetName val="Sheet1"/>
      <sheetName val="CT"/>
      <sheetName val="K.luong"/>
      <sheetName val="Sheet4"/>
      <sheetName val="Sheet3"/>
      <sheetName val="TT L2"/>
      <sheetName val="TT L1"/>
      <sheetName val="Thue Ngoai"/>
      <sheetName val="KH"/>
      <sheetName val="DM"/>
      <sheetName val="DD&amp;TV"/>
      <sheetName val="CDSL"/>
      <sheetName val="PTSL"/>
      <sheetName val="THCP"/>
      <sheetName val="VT"/>
      <sheetName val="NL"/>
      <sheetName val="SoSanh"/>
      <sheetName val="QTVT"/>
      <sheetName val="QTNC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Chart1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1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TH"/>
      <sheetName val="CD1"/>
      <sheetName val=" NL (2)"/>
      <sheetName val="CDTHCT"/>
      <sheetName val="CDTHCT (3)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binh do"/>
      <sheetName val="cot lieu"/>
      <sheetName val="van khuon"/>
      <sheetName val="CT BT"/>
      <sheetName val="lay mau"/>
      <sheetName val="mat ngoai goi"/>
      <sheetName val="coc tram-bt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116(300)"/>
      <sheetName val="116(200)"/>
      <sheetName val="116(150)"/>
      <sheetName val="00000000"/>
      <sheetName val="MD"/>
      <sheetName val="ND"/>
      <sheetName val="CONG"/>
      <sheetName val="DGCT"/>
      <sheetName val="BC_KKTSCD"/>
      <sheetName val="Chitiet"/>
      <sheetName val="Sheet2 (2)"/>
      <sheetName val="Mau_BC_KKTSCD"/>
      <sheetName val="Chi tiet - Dv lap"/>
      <sheetName val="TH KHTC"/>
      <sheetName val="000"/>
      <sheetName val="Dong Dau"/>
      <sheetName val="Dong Dau (2)"/>
      <sheetName val="Sau dong"/>
      <sheetName val="Ma xa"/>
      <sheetName val="My dinh"/>
      <sheetName val="Tong cong"/>
      <sheetName val="KH 2003 (moi max)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DT"/>
      <sheetName val="THND"/>
      <sheetName val="klcong"/>
      <sheetName val="THMD"/>
      <sheetName val="Phtro1"/>
      <sheetName val="DTKS1"/>
      <sheetName val="CT1m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Km0-Km1"/>
      <sheetName val="Km1-Km2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KL tong"/>
      <sheetName val="Congty"/>
      <sheetName val="VPPN"/>
      <sheetName val="XN74"/>
      <sheetName val="XN54"/>
      <sheetName val="XN33"/>
      <sheetName val="NK96"/>
      <sheetName val="XL4Test5"/>
      <sheetName val="THCT"/>
      <sheetName val="cap cho cac DT"/>
      <sheetName val="Ung - hoan"/>
      <sheetName val="CP may"/>
      <sheetName val="SS"/>
      <sheetName val="NVL"/>
      <sheetName val="10000000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cd viaK0-T6"/>
      <sheetName val="cdvia T6-Tc24"/>
      <sheetName val="cdvia Tc24-T46"/>
      <sheetName val="cdbtnL2ko-k0+361"/>
      <sheetName val="cd btnL2k0+361-T19"/>
      <sheetName val="01"/>
      <sheetName val="02"/>
      <sheetName val="03"/>
      <sheetName val="04"/>
      <sheetName val="05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Chart2"/>
      <sheetName val="TM"/>
      <sheetName val="Bia"/>
      <sheetName val="BU-gian"/>
      <sheetName val="Bu-Ha"/>
      <sheetName val="PTVT"/>
      <sheetName val="Gia DAN"/>
      <sheetName val="Dan"/>
      <sheetName val="Cuoc"/>
      <sheetName val="Bugia"/>
      <sheetName val="KL57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VL"/>
      <sheetName val="CTXD"/>
      <sheetName val=".."/>
      <sheetName val="CTDN"/>
      <sheetName val="san vuon"/>
      <sheetName val="khu phu tro"/>
      <sheetName val="Phu luc"/>
      <sheetName val="Gia trÞ"/>
      <sheetName val="KH12"/>
      <sheetName val="CN12"/>
      <sheetName val="HD12"/>
      <sheetName val="KH1"/>
      <sheetName val="Thuyet minh"/>
      <sheetName val="CQ-HQ"/>
      <sheetName val="be tong"/>
      <sheetName val="Thep"/>
      <sheetName val="Tong hop thep"/>
      <sheetName val="CT Duong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Thep "/>
      <sheetName val="Chi tiet Khoi luong"/>
      <sheetName val="TH khoi luong"/>
      <sheetName val="Chiet tinh vat lieu "/>
      <sheetName val="TH KL VL"/>
      <sheetName val="phan tich DG"/>
      <sheetName val="gia vat lieu"/>
      <sheetName val="gia xe may"/>
      <sheetName val="gia nhan cong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cong Q2"/>
      <sheetName val="T.U luong Q1"/>
      <sheetName val="T.U luong Q2"/>
      <sheetName val="T.U luong Q3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tscd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dutoan1"/>
      <sheetName val="Anhtoan"/>
      <sheetName val="dutoan2"/>
      <sheetName val="vat tu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 o totrungT10-12"/>
      <sheetName val=" o toMinhT10-12 "/>
      <sheetName val=" o toMinhT2"/>
      <sheetName val=" o toTrieuT10-12  "/>
      <sheetName val="Luong 8 SP"/>
      <sheetName val="Luong 9 SP "/>
      <sheetName val="Luong 10 SP "/>
      <sheetName val="Luong 11 SP "/>
      <sheetName val="Luong 12 SP"/>
      <sheetName val="Luong 1 SP1"/>
      <sheetName val="Luong 2 SP2"/>
      <sheetName val="Luong 3 SP3"/>
      <sheetName val="Luong 4 SP4"/>
      <sheetName val="Luong 4 SP5"/>
      <sheetName val="BTTTLT8"/>
      <sheetName val="BTTTLT9"/>
      <sheetName val="BTTTLT10"/>
      <sheetName val="BTTTLT11"/>
      <sheetName val="BTTTLT12"/>
      <sheetName val="BTTTLT1"/>
      <sheetName val="BTTTLT2"/>
      <sheetName val="BTTTLT3"/>
      <sheetName val="BTTTLT4"/>
      <sheetName val="BTTTLT5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CHIT"/>
      <sheetName val="THXH"/>
      <sheetName val="BHXH"/>
      <sheetName val="Quyet toan"/>
      <sheetName val="Thu hoi"/>
      <sheetName val="Lai vay"/>
      <sheetName val="Tien vay"/>
      <sheetName val="Cong no"/>
      <sheetName val="Cop pha"/>
      <sheetName val="20000000"/>
      <sheetName val="00000001"/>
      <sheetName val="00000002"/>
      <sheetName val="00000003"/>
      <sheetName val="00000004"/>
      <sheetName val="Dec31"/>
      <sheetName val="Jan2"/>
      <sheetName val="Jan3"/>
      <sheetName val="Jan4"/>
      <sheetName val="Jan6"/>
      <sheetName val="Jan7"/>
      <sheetName val="Jan8"/>
      <sheetName val="Jan9"/>
      <sheetName val="Jan10"/>
      <sheetName val="Jan11"/>
      <sheetName val="Jan13"/>
      <sheetName val="Jan14"/>
      <sheetName val="Jan15"/>
      <sheetName val="Jan16"/>
      <sheetName val="Jan17"/>
      <sheetName val="Jan18"/>
      <sheetName val="Jan20"/>
      <sheetName val="Jan21"/>
      <sheetName val="Jan22"/>
      <sheetName val="Jan23"/>
      <sheetName val="Jan24"/>
      <sheetName val="Jan25"/>
      <sheetName val="Jan27"/>
      <sheetName val="Jan28"/>
      <sheetName val="9"/>
      <sheetName val="10"/>
      <sheetName val="NRC"/>
      <sheetName val="DG SOC"/>
      <sheetName val="DG HQ"/>
      <sheetName val="ENFALUX"/>
      <sheetName val="NHXP"/>
      <sheetName val="KGIAT"/>
      <sheetName val="KDR"/>
      <sheetName val="JAVEL"/>
      <sheetName val="vita"/>
      <sheetName val="TPXM"/>
      <sheetName val="XM"/>
      <sheetName val="Bot Giat C"/>
      <sheetName val="Bot Giat P "/>
      <sheetName val="TP"/>
      <sheetName val="BRTAICHE"/>
      <sheetName val="THBKEO"/>
      <sheetName val="PBBKEO"/>
      <sheetName val="THAY THUNG H"/>
      <sheetName val="BBKK"/>
      <sheetName val="thi nghiem"/>
      <sheetName val="CBQT"/>
      <sheetName val="Outlets"/>
      <sheetName val="PGs"/>
      <sheetName val="TK111"/>
      <sheetName val="TK112"/>
      <sheetName val="TK131"/>
      <sheetName val="TK1331"/>
      <sheetName val="TK136"/>
      <sheetName val="TK138"/>
      <sheetName val="TK141"/>
      <sheetName val="TK152"/>
      <sheetName val="TK153"/>
      <sheetName val="TK154"/>
      <sheetName val="TK211"/>
      <sheetName val="TK214"/>
      <sheetName val="TK311"/>
      <sheetName val="TK331"/>
      <sheetName val="TK3331"/>
      <sheetName val="TK3334"/>
      <sheetName val="TK334"/>
      <sheetName val="TK335"/>
      <sheetName val="TK336"/>
      <sheetName val="KM"/>
      <sheetName val="KHOANMUC"/>
      <sheetName val="CPQL"/>
      <sheetName val="SANLUONG"/>
      <sheetName val="SSCP-SL"/>
      <sheetName val="CPSX"/>
      <sheetName val="KQKD"/>
      <sheetName val="CDSL (2)"/>
      <sheetName val="sent to"/>
      <sheetName val="PACK"/>
      <sheetName val="INV"/>
      <sheetName val="TK-XUAT"/>
      <sheetName val="TK-NHAP"/>
      <sheetName val="DT 1"/>
      <sheetName val="DT 2"/>
      <sheetName val="DT 3"/>
      <sheetName val="SP"/>
      <sheetName val="NPL"/>
      <sheetName val="N"/>
      <sheetName val="X"/>
      <sheetName val="cong bien t10"/>
      <sheetName val="luong t9 "/>
      <sheetName val="bb t9"/>
      <sheetName val="XETT10-03"/>
      <sheetName val="bxet"/>
      <sheetName val="CT xa"/>
      <sheetName val="TLGC"/>
      <sheetName val="BL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C47-QI-2003"/>
      <sheetName val="ytq1"/>
      <sheetName val="C48-QI-2003"/>
      <sheetName val="cap so lan 2"/>
      <sheetName val="cap so BHXH"/>
      <sheetName val="tru tien"/>
      <sheetName val="C45-2003"/>
      <sheetName val="C47-QII-2003"/>
      <sheetName val="C48-QII-2003"/>
      <sheetName val="yt q2"/>
      <sheetName val="all"/>
      <sheetName val="c45 t3"/>
      <sheetName val="c45 t6"/>
      <sheetName val="BHYT Q3.2003"/>
      <sheetName val="C45 t7"/>
      <sheetName val="C47-t07.2003"/>
      <sheetName val="C45 t8"/>
      <sheetName val="C47-t08.2003"/>
      <sheetName val="C45 t09"/>
      <sheetName val="C47-t09.2003"/>
      <sheetName val="C45T12"/>
      <sheetName val="C47 T12"/>
      <sheetName val="BHYT Q4-2003"/>
      <sheetName val="C47T11"/>
      <sheetName val="C45T11"/>
      <sheetName val="C45 T10"/>
      <sheetName val="C47-t10"/>
      <sheetName val="PXuat"/>
      <sheetName val="THVT.T5"/>
    </sheetNames>
    <definedNames>
      <definedName name="DataFilter"/>
      <definedName name="DataSort"/>
      <definedName name="GoBack" sheetId="14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  <sheetName val="MTO REV.0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  <sheetName val="NEW-PANEL"/>
    </sheetNames>
    <sheetDataSet>
      <sheetData sheetId="0" refreshError="1"/>
      <sheetData sheetId="1" refreshError="1"/>
      <sheetData sheetId="2" refreshError="1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 refreshError="1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2"/>
  <sheetViews>
    <sheetView workbookViewId="0">
      <selection activeCell="B11" sqref="B11:C11"/>
    </sheetView>
  </sheetViews>
  <sheetFormatPr defaultRowHeight="18"/>
  <cols>
    <col min="1" max="1" width="7" style="29" bestFit="1" customWidth="1"/>
    <col min="2" max="2" width="41.42578125" style="29" customWidth="1"/>
    <col min="3" max="3" width="91.140625" style="29" customWidth="1"/>
    <col min="4" max="16384" width="9.140625" style="29"/>
  </cols>
  <sheetData>
    <row r="1" spans="1:3" s="12" customFormat="1" ht="26.25" thickBot="1">
      <c r="A1" s="221" t="s">
        <v>77</v>
      </c>
      <c r="B1" s="221"/>
      <c r="C1" s="221"/>
    </row>
    <row r="2" spans="1:3" s="16" customFormat="1" ht="21" thickBot="1">
      <c r="A2" s="13" t="s">
        <v>34</v>
      </c>
      <c r="B2" s="14" t="s">
        <v>66</v>
      </c>
      <c r="C2" s="15" t="s">
        <v>67</v>
      </c>
    </row>
    <row r="3" spans="1:3" s="20" customFormat="1" ht="33.75" thickBot="1">
      <c r="A3" s="17">
        <v>1</v>
      </c>
      <c r="B3" s="18" t="s">
        <v>71</v>
      </c>
      <c r="C3" s="19" t="s">
        <v>14</v>
      </c>
    </row>
    <row r="4" spans="1:3" s="20" customFormat="1" ht="33.75" thickBot="1">
      <c r="A4" s="215">
        <v>2</v>
      </c>
      <c r="B4" s="223" t="s">
        <v>146</v>
      </c>
      <c r="C4" s="21" t="s">
        <v>15</v>
      </c>
    </row>
    <row r="5" spans="1:3" s="20" customFormat="1" ht="18" customHeight="1">
      <c r="A5" s="222"/>
      <c r="B5" s="224"/>
      <c r="C5" s="22" t="s">
        <v>6</v>
      </c>
    </row>
    <row r="6" spans="1:3" s="20" customFormat="1" ht="33">
      <c r="A6" s="222"/>
      <c r="B6" s="224"/>
      <c r="C6" s="23" t="s">
        <v>79</v>
      </c>
    </row>
    <row r="7" spans="1:3" s="20" customFormat="1" ht="16.5">
      <c r="A7" s="222"/>
      <c r="B7" s="224"/>
      <c r="C7" s="24" t="s">
        <v>68</v>
      </c>
    </row>
    <row r="8" spans="1:3" s="20" customFormat="1" ht="16.5">
      <c r="A8" s="222"/>
      <c r="B8" s="224"/>
      <c r="C8" s="25" t="s">
        <v>69</v>
      </c>
    </row>
    <row r="9" spans="1:3" s="20" customFormat="1" ht="33.75" thickBot="1">
      <c r="A9" s="222"/>
      <c r="B9" s="224"/>
      <c r="C9" s="26" t="s">
        <v>70</v>
      </c>
    </row>
    <row r="10" spans="1:3" s="20" customFormat="1" ht="33.75" thickBot="1">
      <c r="A10" s="27">
        <v>3</v>
      </c>
      <c r="B10" s="28" t="s">
        <v>76</v>
      </c>
      <c r="C10" s="71" t="s">
        <v>0</v>
      </c>
    </row>
    <row r="11" spans="1:3" s="20" customFormat="1" ht="53.25" customHeight="1">
      <c r="A11" s="215">
        <v>4</v>
      </c>
      <c r="B11" s="217" t="s">
        <v>201</v>
      </c>
      <c r="C11" s="218"/>
    </row>
    <row r="12" spans="1:3" s="20" customFormat="1" ht="36" customHeight="1" thickBot="1">
      <c r="A12" s="216"/>
      <c r="B12" s="219" t="s">
        <v>147</v>
      </c>
      <c r="C12" s="220"/>
    </row>
  </sheetData>
  <sheetProtection sheet="1"/>
  <mergeCells count="6">
    <mergeCell ref="A11:A12"/>
    <mergeCell ref="B11:C11"/>
    <mergeCell ref="B12:C12"/>
    <mergeCell ref="A1:C1"/>
    <mergeCell ref="A4:A9"/>
    <mergeCell ref="B4:B9"/>
  </mergeCells>
  <phoneticPr fontId="18" type="noConversion"/>
  <printOptions horizontalCentered="1" verticalCentered="1"/>
  <pageMargins left="0.25" right="0.25" top="0.5" bottom="0.5" header="0.5" footer="0.5"/>
  <pageSetup paperSize="9" scale="90" orientation="landscape" r:id="rId1"/>
  <headerFooter alignWithMargins="0">
    <oddHeader>&amp;LTrường Cao đẳng Kỹ thuật Lý Tự Trọng&amp;RPhòng KT&amp;KĐCLGD</oddHeader>
    <oddFooter>&amp;LQuy trình nhập điểm&amp;CBiên soạn: Ha Phuoc Tuan&amp;RTrang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zoomScale="130" workbookViewId="0">
      <pane ySplit="3" topLeftCell="A4" activePane="bottomLeft" state="frozen"/>
      <selection pane="bottomLeft" activeCell="I2" sqref="I2:I3"/>
    </sheetView>
  </sheetViews>
  <sheetFormatPr defaultRowHeight="18.75"/>
  <cols>
    <col min="1" max="1" width="6.28515625" style="50" customWidth="1"/>
    <col min="2" max="2" width="18.5703125" style="68" customWidth="1"/>
    <col min="3" max="3" width="42.7109375" style="69" customWidth="1"/>
    <col min="4" max="4" width="9.28515625" style="68" customWidth="1"/>
    <col min="5" max="6" width="6.5703125" style="9" customWidth="1"/>
    <col min="7" max="8" width="9.85546875" style="9" customWidth="1"/>
    <col min="9" max="9" width="10.140625" style="9" customWidth="1"/>
    <col min="10" max="16384" width="9.140625" style="67"/>
  </cols>
  <sheetData>
    <row r="1" spans="1:9" ht="80.25" customHeight="1" thickBot="1">
      <c r="A1" s="233" t="s">
        <v>1157</v>
      </c>
      <c r="B1" s="234"/>
      <c r="C1" s="234"/>
      <c r="D1" s="234"/>
      <c r="E1" s="234"/>
      <c r="F1" s="234"/>
      <c r="G1" s="234"/>
      <c r="H1" s="234"/>
      <c r="I1" s="234"/>
    </row>
    <row r="2" spans="1:9" ht="24" customHeight="1">
      <c r="A2" s="235" t="s">
        <v>18</v>
      </c>
      <c r="B2" s="237" t="s">
        <v>62</v>
      </c>
      <c r="C2" s="237" t="s">
        <v>63</v>
      </c>
      <c r="D2" s="243" t="s">
        <v>5</v>
      </c>
      <c r="E2" s="239" t="s">
        <v>1156</v>
      </c>
      <c r="F2" s="240"/>
      <c r="G2" s="241" t="s">
        <v>1154</v>
      </c>
      <c r="H2" s="241" t="s">
        <v>1155</v>
      </c>
      <c r="I2" s="225" t="s">
        <v>64</v>
      </c>
    </row>
    <row r="3" spans="1:9" ht="24" customHeight="1" thickBot="1">
      <c r="A3" s="236"/>
      <c r="B3" s="238"/>
      <c r="C3" s="238"/>
      <c r="D3" s="244"/>
      <c r="E3" s="70" t="s">
        <v>4</v>
      </c>
      <c r="F3" s="70" t="s">
        <v>3</v>
      </c>
      <c r="G3" s="242"/>
      <c r="H3" s="242"/>
      <c r="I3" s="226"/>
    </row>
    <row r="4" spans="1:9">
      <c r="A4" s="228">
        <v>1</v>
      </c>
      <c r="B4" s="231" t="s">
        <v>979</v>
      </c>
      <c r="C4" s="107" t="s">
        <v>951</v>
      </c>
      <c r="D4" s="57">
        <f t="shared" ref="D4:D64" si="0">E4+F4</f>
        <v>4</v>
      </c>
      <c r="E4" s="57">
        <v>4</v>
      </c>
      <c r="F4" s="136"/>
      <c r="G4" s="137">
        <v>1</v>
      </c>
      <c r="H4" s="137">
        <v>2</v>
      </c>
      <c r="I4" s="113"/>
    </row>
    <row r="5" spans="1:9" ht="19.5">
      <c r="A5" s="228"/>
      <c r="B5" s="231"/>
      <c r="C5" s="107" t="s">
        <v>952</v>
      </c>
      <c r="D5" s="57">
        <f t="shared" si="0"/>
        <v>2</v>
      </c>
      <c r="E5" s="57">
        <v>2</v>
      </c>
      <c r="F5" s="57"/>
      <c r="G5" s="137">
        <v>1</v>
      </c>
      <c r="H5" s="58">
        <v>1</v>
      </c>
      <c r="I5" s="96"/>
    </row>
    <row r="6" spans="1:9" ht="19.5">
      <c r="A6" s="228"/>
      <c r="B6" s="231"/>
      <c r="C6" s="107" t="s">
        <v>980</v>
      </c>
      <c r="D6" s="57">
        <f t="shared" si="0"/>
        <v>1</v>
      </c>
      <c r="E6" s="57">
        <v>1</v>
      </c>
      <c r="F6" s="57"/>
      <c r="G6" s="137">
        <v>1</v>
      </c>
      <c r="H6" s="58">
        <v>1</v>
      </c>
      <c r="I6" s="96"/>
    </row>
    <row r="7" spans="1:9" ht="19.5">
      <c r="A7" s="228"/>
      <c r="B7" s="231"/>
      <c r="C7" s="107" t="s">
        <v>953</v>
      </c>
      <c r="D7" s="57">
        <f t="shared" si="0"/>
        <v>5</v>
      </c>
      <c r="E7" s="57">
        <v>5</v>
      </c>
      <c r="F7" s="57"/>
      <c r="G7" s="137">
        <v>1</v>
      </c>
      <c r="H7" s="58">
        <v>2</v>
      </c>
      <c r="I7" s="96"/>
    </row>
    <row r="8" spans="1:9" ht="19.5">
      <c r="A8" s="228"/>
      <c r="B8" s="231"/>
      <c r="C8" s="107" t="s">
        <v>954</v>
      </c>
      <c r="D8" s="57">
        <f t="shared" si="0"/>
        <v>2</v>
      </c>
      <c r="E8" s="57">
        <v>2</v>
      </c>
      <c r="F8" s="57"/>
      <c r="G8" s="137">
        <v>1</v>
      </c>
      <c r="H8" s="58">
        <v>1</v>
      </c>
      <c r="I8" s="96"/>
    </row>
    <row r="9" spans="1:9" ht="19.5">
      <c r="A9" s="228"/>
      <c r="B9" s="231"/>
      <c r="C9" s="107" t="s">
        <v>955</v>
      </c>
      <c r="D9" s="57">
        <f t="shared" si="0"/>
        <v>2</v>
      </c>
      <c r="E9" s="138">
        <v>2</v>
      </c>
      <c r="F9" s="57"/>
      <c r="G9" s="137">
        <v>1</v>
      </c>
      <c r="H9" s="58">
        <v>1</v>
      </c>
      <c r="I9" s="96"/>
    </row>
    <row r="10" spans="1:9" ht="19.5">
      <c r="A10" s="228"/>
      <c r="B10" s="231"/>
      <c r="C10" s="107" t="s">
        <v>956</v>
      </c>
      <c r="D10" s="57">
        <f t="shared" si="0"/>
        <v>4</v>
      </c>
      <c r="E10" s="138">
        <v>4</v>
      </c>
      <c r="F10" s="57"/>
      <c r="G10" s="137">
        <v>1</v>
      </c>
      <c r="H10" s="58">
        <v>2</v>
      </c>
      <c r="I10" s="96"/>
    </row>
    <row r="11" spans="1:9" ht="19.5">
      <c r="A11" s="228"/>
      <c r="B11" s="231"/>
      <c r="C11" s="107" t="s">
        <v>957</v>
      </c>
      <c r="D11" s="57">
        <f t="shared" si="0"/>
        <v>4</v>
      </c>
      <c r="E11" s="138">
        <v>4</v>
      </c>
      <c r="F11" s="138"/>
      <c r="G11" s="137">
        <v>1</v>
      </c>
      <c r="H11" s="58">
        <v>2</v>
      </c>
      <c r="I11" s="96"/>
    </row>
    <row r="12" spans="1:9" ht="19.5">
      <c r="A12" s="228"/>
      <c r="B12" s="231"/>
      <c r="C12" s="107" t="s">
        <v>958</v>
      </c>
      <c r="D12" s="57">
        <f t="shared" si="0"/>
        <v>2</v>
      </c>
      <c r="E12" s="138">
        <v>2</v>
      </c>
      <c r="F12" s="138"/>
      <c r="G12" s="137">
        <v>1</v>
      </c>
      <c r="H12" s="58">
        <v>1</v>
      </c>
      <c r="I12" s="96"/>
    </row>
    <row r="13" spans="1:9" ht="19.5">
      <c r="A13" s="228"/>
      <c r="B13" s="231"/>
      <c r="C13" s="107" t="s">
        <v>959</v>
      </c>
      <c r="D13" s="57">
        <f t="shared" si="0"/>
        <v>2</v>
      </c>
      <c r="E13" s="138">
        <v>2</v>
      </c>
      <c r="F13" s="138"/>
      <c r="G13" s="137">
        <v>1</v>
      </c>
      <c r="H13" s="108">
        <v>1</v>
      </c>
      <c r="I13" s="97"/>
    </row>
    <row r="14" spans="1:9" ht="20.25" thickBot="1">
      <c r="A14" s="228"/>
      <c r="B14" s="231"/>
      <c r="C14" s="144" t="s">
        <v>1153</v>
      </c>
      <c r="D14" s="98">
        <f t="shared" si="0"/>
        <v>1</v>
      </c>
      <c r="E14" s="123"/>
      <c r="F14" s="123">
        <v>1</v>
      </c>
      <c r="G14" s="145">
        <v>1</v>
      </c>
      <c r="H14" s="99">
        <v>1</v>
      </c>
      <c r="I14" s="100"/>
    </row>
    <row r="15" spans="1:9" ht="19.5" thickTop="1">
      <c r="A15" s="227">
        <v>2</v>
      </c>
      <c r="B15" s="230" t="s">
        <v>981</v>
      </c>
      <c r="C15" s="115" t="s">
        <v>951</v>
      </c>
      <c r="D15" s="85">
        <f t="shared" si="0"/>
        <v>4</v>
      </c>
      <c r="E15" s="101">
        <v>4</v>
      </c>
      <c r="F15" s="146"/>
      <c r="G15" s="147">
        <v>1</v>
      </c>
      <c r="H15" s="137">
        <v>2</v>
      </c>
      <c r="I15" s="113"/>
    </row>
    <row r="16" spans="1:9" ht="19.5">
      <c r="A16" s="228"/>
      <c r="B16" s="231"/>
      <c r="C16" s="107" t="s">
        <v>952</v>
      </c>
      <c r="D16" s="57">
        <f t="shared" si="0"/>
        <v>2</v>
      </c>
      <c r="E16" s="57">
        <v>2</v>
      </c>
      <c r="F16" s="138"/>
      <c r="G16" s="137">
        <v>1</v>
      </c>
      <c r="H16" s="58">
        <v>1</v>
      </c>
      <c r="I16" s="96"/>
    </row>
    <row r="17" spans="1:9" ht="19.5">
      <c r="A17" s="228"/>
      <c r="B17" s="231"/>
      <c r="C17" s="107" t="s">
        <v>980</v>
      </c>
      <c r="D17" s="57">
        <f t="shared" si="0"/>
        <v>1</v>
      </c>
      <c r="E17" s="57">
        <v>1</v>
      </c>
      <c r="F17" s="57"/>
      <c r="G17" s="137">
        <v>1</v>
      </c>
      <c r="H17" s="58">
        <v>1</v>
      </c>
      <c r="I17" s="96"/>
    </row>
    <row r="18" spans="1:9" ht="19.5">
      <c r="A18" s="228"/>
      <c r="B18" s="231"/>
      <c r="C18" s="107" t="s">
        <v>953</v>
      </c>
      <c r="D18" s="57">
        <f t="shared" si="0"/>
        <v>5</v>
      </c>
      <c r="E18" s="57">
        <v>5</v>
      </c>
      <c r="F18" s="57"/>
      <c r="G18" s="137">
        <v>1</v>
      </c>
      <c r="H18" s="58">
        <v>2</v>
      </c>
      <c r="I18" s="96"/>
    </row>
    <row r="19" spans="1:9" ht="19.5">
      <c r="A19" s="228"/>
      <c r="B19" s="245"/>
      <c r="C19" s="148" t="s">
        <v>954</v>
      </c>
      <c r="D19" s="57">
        <f t="shared" si="0"/>
        <v>2</v>
      </c>
      <c r="E19" s="57">
        <v>2</v>
      </c>
      <c r="F19" s="138"/>
      <c r="G19" s="137">
        <v>1</v>
      </c>
      <c r="H19" s="58">
        <v>1</v>
      </c>
      <c r="I19" s="96"/>
    </row>
    <row r="20" spans="1:9" ht="19.5">
      <c r="A20" s="228"/>
      <c r="B20" s="231"/>
      <c r="C20" s="107" t="s">
        <v>960</v>
      </c>
      <c r="D20" s="57">
        <f t="shared" si="0"/>
        <v>2</v>
      </c>
      <c r="E20" s="138">
        <v>2</v>
      </c>
      <c r="F20" s="138"/>
      <c r="G20" s="137">
        <v>1</v>
      </c>
      <c r="H20" s="58">
        <v>1</v>
      </c>
      <c r="I20" s="96"/>
    </row>
    <row r="21" spans="1:9" ht="19.5">
      <c r="A21" s="228"/>
      <c r="B21" s="231"/>
      <c r="C21" s="107" t="s">
        <v>194</v>
      </c>
      <c r="D21" s="57">
        <f t="shared" si="0"/>
        <v>3</v>
      </c>
      <c r="E21" s="138">
        <v>3</v>
      </c>
      <c r="F21" s="138"/>
      <c r="G21" s="137">
        <v>1</v>
      </c>
      <c r="H21" s="58">
        <v>1</v>
      </c>
      <c r="I21" s="96"/>
    </row>
    <row r="22" spans="1:9" ht="19.5">
      <c r="A22" s="228"/>
      <c r="B22" s="231"/>
      <c r="C22" s="107" t="s">
        <v>961</v>
      </c>
      <c r="D22" s="57">
        <f t="shared" si="0"/>
        <v>4</v>
      </c>
      <c r="E22" s="138">
        <v>4</v>
      </c>
      <c r="F22" s="138"/>
      <c r="G22" s="137">
        <v>1</v>
      </c>
      <c r="H22" s="58">
        <v>2</v>
      </c>
      <c r="I22" s="96"/>
    </row>
    <row r="23" spans="1:9" ht="19.5">
      <c r="A23" s="228"/>
      <c r="B23" s="231"/>
      <c r="C23" s="107" t="s">
        <v>962</v>
      </c>
      <c r="D23" s="57">
        <f t="shared" si="0"/>
        <v>3</v>
      </c>
      <c r="E23" s="138">
        <v>3</v>
      </c>
      <c r="F23" s="139"/>
      <c r="G23" s="137">
        <v>1</v>
      </c>
      <c r="H23" s="108">
        <v>1</v>
      </c>
      <c r="I23" s="97"/>
    </row>
    <row r="24" spans="1:9" ht="19.5">
      <c r="A24" s="228"/>
      <c r="B24" s="231"/>
      <c r="C24" s="107" t="s">
        <v>959</v>
      </c>
      <c r="D24" s="57">
        <f t="shared" si="0"/>
        <v>2</v>
      </c>
      <c r="E24" s="138">
        <v>2</v>
      </c>
      <c r="F24" s="139"/>
      <c r="G24" s="137">
        <v>1</v>
      </c>
      <c r="H24" s="108">
        <v>1</v>
      </c>
      <c r="I24" s="97"/>
    </row>
    <row r="25" spans="1:9" ht="19.5">
      <c r="A25" s="228"/>
      <c r="B25" s="231"/>
      <c r="C25" s="112" t="s">
        <v>963</v>
      </c>
      <c r="D25" s="57">
        <f t="shared" si="0"/>
        <v>1</v>
      </c>
      <c r="E25" s="139"/>
      <c r="F25" s="139">
        <v>1</v>
      </c>
      <c r="G25" s="145">
        <v>1</v>
      </c>
      <c r="H25" s="108">
        <v>1</v>
      </c>
      <c r="I25" s="97"/>
    </row>
    <row r="26" spans="1:9" ht="20.25" thickBot="1">
      <c r="A26" s="229"/>
      <c r="B26" s="231"/>
      <c r="C26" s="112" t="s">
        <v>964</v>
      </c>
      <c r="D26" s="98">
        <f>E26+F26</f>
        <v>1</v>
      </c>
      <c r="E26" s="140"/>
      <c r="F26" s="140">
        <v>1</v>
      </c>
      <c r="G26" s="149">
        <v>1</v>
      </c>
      <c r="H26" s="99">
        <v>1</v>
      </c>
      <c r="I26" s="100"/>
    </row>
    <row r="27" spans="1:9" ht="19.5" thickTop="1">
      <c r="A27" s="227">
        <v>3</v>
      </c>
      <c r="B27" s="230" t="s">
        <v>982</v>
      </c>
      <c r="C27" s="109" t="s">
        <v>951</v>
      </c>
      <c r="D27" s="85">
        <f t="shared" si="0"/>
        <v>4</v>
      </c>
      <c r="E27" s="85">
        <v>4</v>
      </c>
      <c r="F27" s="136"/>
      <c r="G27" s="137">
        <v>1</v>
      </c>
      <c r="H27" s="137">
        <v>2</v>
      </c>
      <c r="I27" s="113"/>
    </row>
    <row r="28" spans="1:9" ht="19.5">
      <c r="A28" s="228"/>
      <c r="B28" s="231"/>
      <c r="C28" s="107" t="s">
        <v>952</v>
      </c>
      <c r="D28" s="57">
        <f t="shared" si="0"/>
        <v>2</v>
      </c>
      <c r="E28" s="57">
        <v>2</v>
      </c>
      <c r="F28" s="57"/>
      <c r="G28" s="137">
        <v>1</v>
      </c>
      <c r="H28" s="58">
        <v>1</v>
      </c>
      <c r="I28" s="96"/>
    </row>
    <row r="29" spans="1:9" ht="19.5">
      <c r="A29" s="228"/>
      <c r="B29" s="231"/>
      <c r="C29" s="107" t="s">
        <v>980</v>
      </c>
      <c r="D29" s="57">
        <f t="shared" si="0"/>
        <v>1</v>
      </c>
      <c r="E29" s="57">
        <v>1</v>
      </c>
      <c r="F29" s="57"/>
      <c r="G29" s="137">
        <v>1</v>
      </c>
      <c r="H29" s="58">
        <v>1</v>
      </c>
      <c r="I29" s="96"/>
    </row>
    <row r="30" spans="1:9" ht="19.5">
      <c r="A30" s="228"/>
      <c r="B30" s="231"/>
      <c r="C30" s="107" t="s">
        <v>953</v>
      </c>
      <c r="D30" s="57">
        <f t="shared" si="0"/>
        <v>5</v>
      </c>
      <c r="E30" s="57">
        <v>5</v>
      </c>
      <c r="F30" s="57"/>
      <c r="G30" s="137">
        <v>1</v>
      </c>
      <c r="H30" s="58">
        <v>2</v>
      </c>
      <c r="I30" s="96"/>
    </row>
    <row r="31" spans="1:9" ht="19.5">
      <c r="A31" s="228"/>
      <c r="B31" s="231"/>
      <c r="C31" s="107" t="s">
        <v>954</v>
      </c>
      <c r="D31" s="57">
        <f t="shared" si="0"/>
        <v>2</v>
      </c>
      <c r="E31" s="57">
        <v>2</v>
      </c>
      <c r="F31" s="57"/>
      <c r="G31" s="137">
        <v>1</v>
      </c>
      <c r="H31" s="58">
        <v>1</v>
      </c>
      <c r="I31" s="96"/>
    </row>
    <row r="32" spans="1:9" ht="19.5">
      <c r="A32" s="228"/>
      <c r="B32" s="231"/>
      <c r="C32" s="107" t="s">
        <v>965</v>
      </c>
      <c r="D32" s="57">
        <f t="shared" si="0"/>
        <v>2</v>
      </c>
      <c r="E32" s="138">
        <v>2</v>
      </c>
      <c r="F32" s="57"/>
      <c r="G32" s="137">
        <v>1</v>
      </c>
      <c r="H32" s="58">
        <v>1</v>
      </c>
      <c r="I32" s="96"/>
    </row>
    <row r="33" spans="1:9" ht="19.5">
      <c r="A33" s="228"/>
      <c r="B33" s="231"/>
      <c r="C33" s="107" t="s">
        <v>959</v>
      </c>
      <c r="D33" s="57">
        <f t="shared" si="0"/>
        <v>3</v>
      </c>
      <c r="E33" s="138">
        <v>3</v>
      </c>
      <c r="F33" s="57"/>
      <c r="G33" s="137">
        <v>1</v>
      </c>
      <c r="H33" s="58">
        <v>1</v>
      </c>
      <c r="I33" s="96"/>
    </row>
    <row r="34" spans="1:9" ht="19.5">
      <c r="A34" s="228"/>
      <c r="B34" s="231"/>
      <c r="C34" s="107" t="s">
        <v>966</v>
      </c>
      <c r="D34" s="57">
        <f t="shared" si="0"/>
        <v>3</v>
      </c>
      <c r="E34" s="138">
        <v>3</v>
      </c>
      <c r="F34" s="57"/>
      <c r="G34" s="137">
        <v>1</v>
      </c>
      <c r="H34" s="58">
        <v>1</v>
      </c>
      <c r="I34" s="96"/>
    </row>
    <row r="35" spans="1:9" ht="19.5">
      <c r="A35" s="228"/>
      <c r="B35" s="231"/>
      <c r="C35" s="107" t="s">
        <v>967</v>
      </c>
      <c r="D35" s="57">
        <f t="shared" si="0"/>
        <v>4</v>
      </c>
      <c r="E35" s="138">
        <v>4</v>
      </c>
      <c r="F35" s="57"/>
      <c r="G35" s="137">
        <v>1</v>
      </c>
      <c r="H35" s="58">
        <v>2</v>
      </c>
      <c r="I35" s="96"/>
    </row>
    <row r="36" spans="1:9" ht="20.25" thickBot="1">
      <c r="A36" s="229"/>
      <c r="B36" s="232"/>
      <c r="C36" s="114" t="s">
        <v>963</v>
      </c>
      <c r="D36" s="57">
        <f t="shared" si="0"/>
        <v>2</v>
      </c>
      <c r="E36" s="123"/>
      <c r="F36" s="150">
        <v>2</v>
      </c>
      <c r="G36" s="99">
        <v>1</v>
      </c>
      <c r="H36" s="99">
        <v>1</v>
      </c>
      <c r="I36" s="100"/>
    </row>
    <row r="37" spans="1:9" ht="19.5" thickTop="1">
      <c r="A37" s="227">
        <v>4</v>
      </c>
      <c r="B37" s="230" t="s">
        <v>984</v>
      </c>
      <c r="C37" s="115" t="s">
        <v>951</v>
      </c>
      <c r="D37" s="57">
        <f t="shared" si="0"/>
        <v>4</v>
      </c>
      <c r="E37" s="101">
        <v>4</v>
      </c>
      <c r="F37" s="136"/>
      <c r="G37" s="137">
        <v>1</v>
      </c>
      <c r="H37" s="137">
        <v>2</v>
      </c>
      <c r="I37" s="113"/>
    </row>
    <row r="38" spans="1:9" ht="19.5">
      <c r="A38" s="228"/>
      <c r="B38" s="231"/>
      <c r="C38" s="107" t="s">
        <v>952</v>
      </c>
      <c r="D38" s="57">
        <f t="shared" si="0"/>
        <v>2</v>
      </c>
      <c r="E38" s="57">
        <v>2</v>
      </c>
      <c r="F38" s="57"/>
      <c r="G38" s="137">
        <v>1</v>
      </c>
      <c r="H38" s="58">
        <v>1</v>
      </c>
      <c r="I38" s="96"/>
    </row>
    <row r="39" spans="1:9" ht="19.5">
      <c r="A39" s="228"/>
      <c r="B39" s="231"/>
      <c r="C39" s="107" t="s">
        <v>980</v>
      </c>
      <c r="D39" s="57">
        <f t="shared" si="0"/>
        <v>1</v>
      </c>
      <c r="E39" s="57">
        <v>1</v>
      </c>
      <c r="F39" s="57"/>
      <c r="G39" s="137">
        <v>1</v>
      </c>
      <c r="H39" s="58">
        <v>1</v>
      </c>
      <c r="I39" s="96"/>
    </row>
    <row r="40" spans="1:9" ht="19.5">
      <c r="A40" s="228"/>
      <c r="B40" s="231"/>
      <c r="C40" s="107" t="s">
        <v>953</v>
      </c>
      <c r="D40" s="57">
        <f t="shared" si="0"/>
        <v>5</v>
      </c>
      <c r="E40" s="57">
        <v>5</v>
      </c>
      <c r="F40" s="57"/>
      <c r="G40" s="137">
        <v>1</v>
      </c>
      <c r="H40" s="58">
        <v>2</v>
      </c>
      <c r="I40" s="96"/>
    </row>
    <row r="41" spans="1:9" ht="19.5">
      <c r="A41" s="228"/>
      <c r="B41" s="231"/>
      <c r="C41" s="107" t="s">
        <v>954</v>
      </c>
      <c r="D41" s="57">
        <f t="shared" si="0"/>
        <v>2</v>
      </c>
      <c r="E41" s="57">
        <v>2</v>
      </c>
      <c r="F41" s="57"/>
      <c r="G41" s="137">
        <v>1</v>
      </c>
      <c r="H41" s="58">
        <v>1</v>
      </c>
      <c r="I41" s="96"/>
    </row>
    <row r="42" spans="1:9" ht="19.5">
      <c r="A42" s="228"/>
      <c r="B42" s="231"/>
      <c r="C42" s="107" t="s">
        <v>966</v>
      </c>
      <c r="D42" s="57">
        <f t="shared" si="0"/>
        <v>2</v>
      </c>
      <c r="E42" s="138">
        <v>2</v>
      </c>
      <c r="F42" s="138"/>
      <c r="G42" s="137">
        <v>1</v>
      </c>
      <c r="H42" s="58">
        <v>1</v>
      </c>
      <c r="I42" s="96"/>
    </row>
    <row r="43" spans="1:9" ht="19.5">
      <c r="A43" s="228"/>
      <c r="B43" s="231"/>
      <c r="C43" s="107" t="s">
        <v>968</v>
      </c>
      <c r="D43" s="57">
        <f t="shared" si="0"/>
        <v>2</v>
      </c>
      <c r="E43" s="138">
        <v>2</v>
      </c>
      <c r="F43" s="138"/>
      <c r="G43" s="137">
        <v>1</v>
      </c>
      <c r="H43" s="58">
        <v>1</v>
      </c>
      <c r="I43" s="96"/>
    </row>
    <row r="44" spans="1:9" ht="19.5">
      <c r="A44" s="228"/>
      <c r="B44" s="231"/>
      <c r="C44" s="107" t="s">
        <v>967</v>
      </c>
      <c r="D44" s="57">
        <f t="shared" si="0"/>
        <v>4</v>
      </c>
      <c r="E44" s="138">
        <v>4</v>
      </c>
      <c r="F44" s="138"/>
      <c r="G44" s="137">
        <v>1</v>
      </c>
      <c r="H44" s="58">
        <v>2</v>
      </c>
      <c r="I44" s="96"/>
    </row>
    <row r="45" spans="1:9" ht="19.5">
      <c r="A45" s="228"/>
      <c r="B45" s="231"/>
      <c r="C45" s="107" t="s">
        <v>969</v>
      </c>
      <c r="D45" s="57">
        <f>E45+F45</f>
        <v>3</v>
      </c>
      <c r="E45" s="138">
        <v>3</v>
      </c>
      <c r="F45" s="138"/>
      <c r="G45" s="58">
        <v>1</v>
      </c>
      <c r="H45" s="58">
        <v>1</v>
      </c>
      <c r="I45" s="97"/>
    </row>
    <row r="46" spans="1:9" ht="20.25" thickBot="1">
      <c r="A46" s="229"/>
      <c r="B46" s="232"/>
      <c r="C46" s="151" t="s">
        <v>970</v>
      </c>
      <c r="D46" s="98">
        <f t="shared" si="0"/>
        <v>3</v>
      </c>
      <c r="E46" s="152"/>
      <c r="F46" s="152">
        <v>3</v>
      </c>
      <c r="G46" s="145">
        <v>1</v>
      </c>
      <c r="H46" s="149">
        <v>1</v>
      </c>
      <c r="I46" s="100"/>
    </row>
    <row r="47" spans="1:9" ht="19.5" thickTop="1">
      <c r="A47" s="227">
        <v>5</v>
      </c>
      <c r="B47" s="230" t="s">
        <v>985</v>
      </c>
      <c r="C47" s="109" t="s">
        <v>951</v>
      </c>
      <c r="D47" s="85">
        <f t="shared" si="0"/>
        <v>4</v>
      </c>
      <c r="E47" s="101">
        <v>4</v>
      </c>
      <c r="F47" s="146"/>
      <c r="G47" s="147">
        <v>1</v>
      </c>
      <c r="H47" s="137">
        <v>2</v>
      </c>
      <c r="I47" s="110"/>
    </row>
    <row r="48" spans="1:9" ht="19.5">
      <c r="A48" s="228"/>
      <c r="B48" s="231"/>
      <c r="C48" s="107" t="s">
        <v>952</v>
      </c>
      <c r="D48" s="57">
        <f t="shared" si="0"/>
        <v>2</v>
      </c>
      <c r="E48" s="57">
        <v>2</v>
      </c>
      <c r="F48" s="57"/>
      <c r="G48" s="137">
        <v>1</v>
      </c>
      <c r="H48" s="58">
        <v>1</v>
      </c>
      <c r="I48" s="96"/>
    </row>
    <row r="49" spans="1:9" ht="19.5">
      <c r="A49" s="228"/>
      <c r="B49" s="231"/>
      <c r="C49" s="107" t="s">
        <v>980</v>
      </c>
      <c r="D49" s="57">
        <f t="shared" si="0"/>
        <v>1</v>
      </c>
      <c r="E49" s="57">
        <v>1</v>
      </c>
      <c r="F49" s="57"/>
      <c r="G49" s="137">
        <v>1</v>
      </c>
      <c r="H49" s="58">
        <v>1</v>
      </c>
      <c r="I49" s="96"/>
    </row>
    <row r="50" spans="1:9" ht="19.5">
      <c r="A50" s="228"/>
      <c r="B50" s="231"/>
      <c r="C50" s="107" t="s">
        <v>953</v>
      </c>
      <c r="D50" s="57">
        <f t="shared" si="0"/>
        <v>5</v>
      </c>
      <c r="E50" s="57">
        <v>5</v>
      </c>
      <c r="F50" s="57"/>
      <c r="G50" s="137">
        <v>1</v>
      </c>
      <c r="H50" s="58">
        <v>2</v>
      </c>
      <c r="I50" s="96"/>
    </row>
    <row r="51" spans="1:9" ht="19.5">
      <c r="A51" s="228"/>
      <c r="B51" s="231"/>
      <c r="C51" s="107" t="s">
        <v>954</v>
      </c>
      <c r="D51" s="57">
        <f t="shared" si="0"/>
        <v>2</v>
      </c>
      <c r="E51" s="57">
        <v>2</v>
      </c>
      <c r="F51" s="57"/>
      <c r="G51" s="137">
        <v>1</v>
      </c>
      <c r="H51" s="58">
        <v>1</v>
      </c>
      <c r="I51" s="96"/>
    </row>
    <row r="52" spans="1:9" ht="19.5">
      <c r="A52" s="228"/>
      <c r="B52" s="231"/>
      <c r="C52" s="107" t="s">
        <v>971</v>
      </c>
      <c r="D52" s="57">
        <f t="shared" si="0"/>
        <v>3</v>
      </c>
      <c r="E52" s="59">
        <v>2</v>
      </c>
      <c r="F52" s="141">
        <v>1</v>
      </c>
      <c r="G52" s="137">
        <v>1</v>
      </c>
      <c r="H52" s="58">
        <v>1</v>
      </c>
      <c r="I52" s="96"/>
    </row>
    <row r="53" spans="1:9" ht="19.5">
      <c r="A53" s="228"/>
      <c r="B53" s="231"/>
      <c r="C53" s="107" t="s">
        <v>972</v>
      </c>
      <c r="D53" s="57">
        <f t="shared" si="0"/>
        <v>5</v>
      </c>
      <c r="E53" s="59">
        <v>3</v>
      </c>
      <c r="F53" s="142">
        <v>2</v>
      </c>
      <c r="G53" s="137">
        <v>1</v>
      </c>
      <c r="H53" s="58">
        <v>2</v>
      </c>
      <c r="I53" s="96"/>
    </row>
    <row r="54" spans="1:9" ht="19.5">
      <c r="A54" s="228"/>
      <c r="B54" s="231"/>
      <c r="C54" s="116" t="s">
        <v>973</v>
      </c>
      <c r="D54" s="57">
        <f t="shared" si="0"/>
        <v>3</v>
      </c>
      <c r="E54" s="57">
        <v>2</v>
      </c>
      <c r="F54" s="57">
        <v>1</v>
      </c>
      <c r="G54" s="137">
        <v>1</v>
      </c>
      <c r="H54" s="108">
        <v>1</v>
      </c>
      <c r="I54" s="97"/>
    </row>
    <row r="55" spans="1:9" ht="20.25" thickBot="1">
      <c r="A55" s="229"/>
      <c r="B55" s="232"/>
      <c r="C55" s="153" t="s">
        <v>974</v>
      </c>
      <c r="D55" s="98">
        <f t="shared" si="0"/>
        <v>3</v>
      </c>
      <c r="E55" s="140">
        <v>1</v>
      </c>
      <c r="F55" s="59">
        <v>2</v>
      </c>
      <c r="G55" s="99">
        <v>1</v>
      </c>
      <c r="H55" s="108">
        <v>1</v>
      </c>
      <c r="I55" s="100"/>
    </row>
    <row r="56" spans="1:9" ht="19.5" thickTop="1">
      <c r="A56" s="228">
        <v>6</v>
      </c>
      <c r="B56" s="231" t="s">
        <v>983</v>
      </c>
      <c r="C56" s="115" t="s">
        <v>951</v>
      </c>
      <c r="D56" s="85">
        <f t="shared" si="0"/>
        <v>4</v>
      </c>
      <c r="E56" s="85">
        <v>4</v>
      </c>
      <c r="F56" s="146"/>
      <c r="G56" s="137">
        <v>1</v>
      </c>
      <c r="H56" s="147">
        <v>2</v>
      </c>
      <c r="I56" s="113"/>
    </row>
    <row r="57" spans="1:9" ht="19.5">
      <c r="A57" s="228"/>
      <c r="B57" s="231"/>
      <c r="C57" s="107" t="s">
        <v>952</v>
      </c>
      <c r="D57" s="57">
        <f t="shared" si="0"/>
        <v>2</v>
      </c>
      <c r="E57" s="57">
        <v>2</v>
      </c>
      <c r="F57" s="57"/>
      <c r="G57" s="137">
        <v>1</v>
      </c>
      <c r="H57" s="58">
        <v>1</v>
      </c>
      <c r="I57" s="96"/>
    </row>
    <row r="58" spans="1:9" ht="19.5">
      <c r="A58" s="228"/>
      <c r="B58" s="231"/>
      <c r="C58" s="107" t="s">
        <v>980</v>
      </c>
      <c r="D58" s="57">
        <f t="shared" si="0"/>
        <v>1</v>
      </c>
      <c r="E58" s="57">
        <v>1</v>
      </c>
      <c r="F58" s="57"/>
      <c r="G58" s="137">
        <v>1</v>
      </c>
      <c r="H58" s="58">
        <v>1</v>
      </c>
      <c r="I58" s="96"/>
    </row>
    <row r="59" spans="1:9" ht="19.5">
      <c r="A59" s="228"/>
      <c r="B59" s="231"/>
      <c r="C59" s="107" t="s">
        <v>953</v>
      </c>
      <c r="D59" s="57">
        <f t="shared" si="0"/>
        <v>5</v>
      </c>
      <c r="E59" s="57">
        <v>5</v>
      </c>
      <c r="F59" s="57"/>
      <c r="G59" s="137">
        <v>1</v>
      </c>
      <c r="H59" s="58">
        <v>2</v>
      </c>
      <c r="I59" s="96"/>
    </row>
    <row r="60" spans="1:9" ht="19.5">
      <c r="A60" s="228"/>
      <c r="B60" s="231"/>
      <c r="C60" s="107" t="s">
        <v>954</v>
      </c>
      <c r="D60" s="57">
        <f t="shared" si="0"/>
        <v>2</v>
      </c>
      <c r="E60" s="57">
        <v>2</v>
      </c>
      <c r="F60" s="57"/>
      <c r="G60" s="137">
        <v>1</v>
      </c>
      <c r="H60" s="58">
        <v>1</v>
      </c>
      <c r="I60" s="96"/>
    </row>
    <row r="61" spans="1:9" ht="19.5">
      <c r="A61" s="228"/>
      <c r="B61" s="231"/>
      <c r="C61" s="122" t="s">
        <v>975</v>
      </c>
      <c r="D61" s="57">
        <f t="shared" si="0"/>
        <v>2</v>
      </c>
      <c r="E61" s="57">
        <v>2</v>
      </c>
      <c r="F61" s="57"/>
      <c r="G61" s="137">
        <v>1</v>
      </c>
      <c r="H61" s="58">
        <v>1</v>
      </c>
      <c r="I61" s="96"/>
    </row>
    <row r="62" spans="1:9" ht="19.5">
      <c r="A62" s="228"/>
      <c r="B62" s="231"/>
      <c r="C62" s="107" t="s">
        <v>976</v>
      </c>
      <c r="D62" s="57">
        <f t="shared" si="0"/>
        <v>2</v>
      </c>
      <c r="E62" s="57">
        <v>2</v>
      </c>
      <c r="F62" s="57"/>
      <c r="G62" s="137">
        <v>1</v>
      </c>
      <c r="H62" s="58">
        <v>1</v>
      </c>
      <c r="I62" s="96"/>
    </row>
    <row r="63" spans="1:9" ht="19.5">
      <c r="A63" s="228"/>
      <c r="B63" s="231"/>
      <c r="C63" s="111" t="s">
        <v>977</v>
      </c>
      <c r="D63" s="57">
        <f t="shared" si="0"/>
        <v>2</v>
      </c>
      <c r="E63" s="143"/>
      <c r="F63" s="143">
        <v>2</v>
      </c>
      <c r="G63" s="137">
        <v>1</v>
      </c>
      <c r="H63" s="58">
        <v>1</v>
      </c>
      <c r="I63" s="96"/>
    </row>
    <row r="64" spans="1:9" ht="20.25" thickBot="1">
      <c r="A64" s="229"/>
      <c r="B64" s="232"/>
      <c r="C64" s="114" t="s">
        <v>978</v>
      </c>
      <c r="D64" s="98">
        <f t="shared" si="0"/>
        <v>5</v>
      </c>
      <c r="E64" s="154"/>
      <c r="F64" s="154">
        <v>5</v>
      </c>
      <c r="G64" s="149">
        <v>1</v>
      </c>
      <c r="H64" s="99">
        <v>2</v>
      </c>
      <c r="I64" s="100"/>
    </row>
    <row r="65" ht="19.5" thickTop="1"/>
  </sheetData>
  <sheetProtection sheet="1"/>
  <mergeCells count="21">
    <mergeCell ref="A47:A55"/>
    <mergeCell ref="B47:B55"/>
    <mergeCell ref="A56:A64"/>
    <mergeCell ref="B56:B64"/>
    <mergeCell ref="A4:A14"/>
    <mergeCell ref="B4:B14"/>
    <mergeCell ref="A15:A26"/>
    <mergeCell ref="B15:B26"/>
    <mergeCell ref="A27:A36"/>
    <mergeCell ref="I2:I3"/>
    <mergeCell ref="A37:A46"/>
    <mergeCell ref="B37:B46"/>
    <mergeCell ref="A1:I1"/>
    <mergeCell ref="A2:A3"/>
    <mergeCell ref="B2:B3"/>
    <mergeCell ref="C2:C3"/>
    <mergeCell ref="E2:F2"/>
    <mergeCell ref="G2:G3"/>
    <mergeCell ref="H2:H3"/>
    <mergeCell ref="B27:B36"/>
    <mergeCell ref="D2:D3"/>
  </mergeCells>
  <phoneticPr fontId="16" type="noConversion"/>
  <printOptions horizontalCentered="1"/>
  <pageMargins left="0.25" right="0.25" top="0.25" bottom="0.25" header="0.25" footer="0.2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2"/>
  </sheetPr>
  <dimension ref="A1:J275"/>
  <sheetViews>
    <sheetView zoomScale="160" workbookViewId="0">
      <pane ySplit="1" topLeftCell="A255" activePane="bottomLeft" state="frozen"/>
      <selection pane="bottomLeft" activeCell="B234" sqref="B234:B264"/>
    </sheetView>
  </sheetViews>
  <sheetFormatPr defaultRowHeight="15"/>
  <cols>
    <col min="1" max="1" width="5.140625" style="6" customWidth="1"/>
    <col min="2" max="2" width="12" style="7" customWidth="1"/>
    <col min="3" max="3" width="23" style="48" customWidth="1"/>
    <col min="4" max="4" width="7.85546875" style="49" bestFit="1" customWidth="1"/>
    <col min="5" max="5" width="15" style="6" customWidth="1"/>
    <col min="6" max="6" width="9.7109375" style="6" bestFit="1" customWidth="1"/>
    <col min="7" max="7" width="4.5703125" style="7" bestFit="1" customWidth="1"/>
    <col min="8" max="8" width="3.140625" style="7" bestFit="1" customWidth="1"/>
    <col min="9" max="9" width="34.140625" style="7" bestFit="1" customWidth="1"/>
    <col min="10" max="10" width="7.5703125" style="7" bestFit="1" customWidth="1"/>
    <col min="11" max="11" width="7" style="7" bestFit="1" customWidth="1"/>
    <col min="12" max="12" width="9.7109375" style="7" bestFit="1" customWidth="1"/>
    <col min="13" max="16384" width="9.140625" style="7"/>
  </cols>
  <sheetData>
    <row r="1" spans="1:10">
      <c r="A1" s="5" t="s">
        <v>34</v>
      </c>
      <c r="B1" s="5" t="s">
        <v>17</v>
      </c>
      <c r="C1" s="47" t="s">
        <v>35</v>
      </c>
      <c r="D1" s="8" t="s">
        <v>36</v>
      </c>
      <c r="E1" s="5" t="s">
        <v>61</v>
      </c>
      <c r="F1" s="5" t="s">
        <v>37</v>
      </c>
      <c r="G1" s="46" t="s">
        <v>80</v>
      </c>
      <c r="H1" s="46" t="s">
        <v>81</v>
      </c>
      <c r="I1" s="155" t="s">
        <v>1162</v>
      </c>
      <c r="J1" s="7">
        <f>MAX(A:A)</f>
        <v>80</v>
      </c>
    </row>
    <row r="2" spans="1:10" s="67" customFormat="1" ht="20.100000000000001" customHeight="1">
      <c r="A2" s="102">
        <v>1</v>
      </c>
      <c r="B2" s="124" t="s">
        <v>202</v>
      </c>
      <c r="C2" s="125" t="s">
        <v>16</v>
      </c>
      <c r="D2" s="126" t="s">
        <v>203</v>
      </c>
      <c r="E2" s="124" t="s">
        <v>204</v>
      </c>
      <c r="F2" s="127" t="s">
        <v>205</v>
      </c>
      <c r="G2" s="128" t="s">
        <v>40</v>
      </c>
      <c r="H2" s="127"/>
      <c r="I2" s="93" t="s">
        <v>206</v>
      </c>
    </row>
    <row r="3" spans="1:10" s="67" customFormat="1" ht="20.100000000000001" customHeight="1">
      <c r="A3" s="86">
        <v>2</v>
      </c>
      <c r="B3" s="124" t="s">
        <v>207</v>
      </c>
      <c r="C3" s="125" t="s">
        <v>42</v>
      </c>
      <c r="D3" s="129" t="s">
        <v>51</v>
      </c>
      <c r="E3" s="124" t="s">
        <v>208</v>
      </c>
      <c r="F3" s="127" t="s">
        <v>205</v>
      </c>
      <c r="G3" s="128" t="s">
        <v>40</v>
      </c>
      <c r="H3" s="103"/>
      <c r="I3" s="93" t="s">
        <v>209</v>
      </c>
    </row>
    <row r="4" spans="1:10" s="67" customFormat="1" ht="20.100000000000001" customHeight="1">
      <c r="A4" s="86">
        <v>3</v>
      </c>
      <c r="B4" s="124" t="s">
        <v>210</v>
      </c>
      <c r="C4" s="125" t="s">
        <v>116</v>
      </c>
      <c r="D4" s="129" t="s">
        <v>211</v>
      </c>
      <c r="E4" s="124" t="s">
        <v>212</v>
      </c>
      <c r="F4" s="127" t="s">
        <v>205</v>
      </c>
      <c r="G4" s="128" t="s">
        <v>40</v>
      </c>
      <c r="H4" s="103"/>
      <c r="I4" s="93" t="s">
        <v>209</v>
      </c>
    </row>
    <row r="5" spans="1:10" s="67" customFormat="1" ht="20.100000000000001" customHeight="1">
      <c r="A5" s="102">
        <v>4</v>
      </c>
      <c r="B5" s="124" t="s">
        <v>213</v>
      </c>
      <c r="C5" s="125" t="s">
        <v>214</v>
      </c>
      <c r="D5" s="129" t="s">
        <v>182</v>
      </c>
      <c r="E5" s="124" t="s">
        <v>215</v>
      </c>
      <c r="F5" s="127" t="s">
        <v>205</v>
      </c>
      <c r="G5" s="128" t="s">
        <v>40</v>
      </c>
      <c r="H5" s="103"/>
      <c r="I5" s="93" t="s">
        <v>209</v>
      </c>
    </row>
    <row r="6" spans="1:10" s="67" customFormat="1" ht="20.100000000000001" customHeight="1">
      <c r="A6" s="86">
        <v>5</v>
      </c>
      <c r="B6" s="124" t="s">
        <v>216</v>
      </c>
      <c r="C6" s="125" t="s">
        <v>217</v>
      </c>
      <c r="D6" s="129" t="s">
        <v>49</v>
      </c>
      <c r="E6" s="124" t="s">
        <v>218</v>
      </c>
      <c r="F6" s="127" t="s">
        <v>205</v>
      </c>
      <c r="G6" s="128" t="s">
        <v>40</v>
      </c>
      <c r="H6" s="103"/>
      <c r="I6" s="93" t="s">
        <v>209</v>
      </c>
    </row>
    <row r="7" spans="1:10" s="67" customFormat="1" ht="20.100000000000001" customHeight="1">
      <c r="A7" s="86">
        <v>6</v>
      </c>
      <c r="B7" s="124" t="s">
        <v>219</v>
      </c>
      <c r="C7" s="125" t="s">
        <v>220</v>
      </c>
      <c r="D7" s="129" t="s">
        <v>221</v>
      </c>
      <c r="E7" s="124" t="s">
        <v>222</v>
      </c>
      <c r="F7" s="127" t="s">
        <v>205</v>
      </c>
      <c r="G7" s="128" t="s">
        <v>40</v>
      </c>
      <c r="H7" s="103"/>
      <c r="I7" s="93" t="s">
        <v>209</v>
      </c>
    </row>
    <row r="8" spans="1:10" s="67" customFormat="1" ht="20.100000000000001" customHeight="1">
      <c r="A8" s="102">
        <v>7</v>
      </c>
      <c r="B8" s="124" t="s">
        <v>223</v>
      </c>
      <c r="C8" s="125" t="s">
        <v>153</v>
      </c>
      <c r="D8" s="129" t="s">
        <v>113</v>
      </c>
      <c r="E8" s="124" t="s">
        <v>224</v>
      </c>
      <c r="F8" s="127" t="s">
        <v>205</v>
      </c>
      <c r="G8" s="128" t="s">
        <v>40</v>
      </c>
      <c r="H8" s="103"/>
      <c r="I8" s="93" t="s">
        <v>209</v>
      </c>
    </row>
    <row r="9" spans="1:10" s="67" customFormat="1" ht="20.100000000000001" customHeight="1">
      <c r="A9" s="86">
        <v>8</v>
      </c>
      <c r="B9" s="124" t="s">
        <v>225</v>
      </c>
      <c r="C9" s="125" t="s">
        <v>226</v>
      </c>
      <c r="D9" s="129" t="s">
        <v>102</v>
      </c>
      <c r="E9" s="124" t="s">
        <v>227</v>
      </c>
      <c r="F9" s="127" t="s">
        <v>205</v>
      </c>
      <c r="G9" s="128" t="s">
        <v>40</v>
      </c>
      <c r="H9" s="103"/>
      <c r="I9" s="93" t="s">
        <v>209</v>
      </c>
    </row>
    <row r="10" spans="1:10" s="67" customFormat="1" ht="20.100000000000001" customHeight="1">
      <c r="A10" s="86">
        <v>9</v>
      </c>
      <c r="B10" s="124" t="s">
        <v>228</v>
      </c>
      <c r="C10" s="125" t="s">
        <v>229</v>
      </c>
      <c r="D10" s="129" t="s">
        <v>102</v>
      </c>
      <c r="E10" s="124" t="s">
        <v>230</v>
      </c>
      <c r="F10" s="127" t="s">
        <v>205</v>
      </c>
      <c r="G10" s="128" t="s">
        <v>40</v>
      </c>
      <c r="H10" s="103"/>
      <c r="I10" s="93" t="s">
        <v>209</v>
      </c>
    </row>
    <row r="11" spans="1:10" s="67" customFormat="1" ht="20.100000000000001" customHeight="1">
      <c r="A11" s="102">
        <v>10</v>
      </c>
      <c r="B11" s="124" t="s">
        <v>231</v>
      </c>
      <c r="C11" s="125" t="s">
        <v>232</v>
      </c>
      <c r="D11" s="129" t="s">
        <v>233</v>
      </c>
      <c r="E11" s="124" t="s">
        <v>234</v>
      </c>
      <c r="F11" s="127" t="s">
        <v>205</v>
      </c>
      <c r="G11" s="128" t="s">
        <v>40</v>
      </c>
      <c r="H11" s="103"/>
      <c r="I11" s="93" t="s">
        <v>209</v>
      </c>
    </row>
    <row r="12" spans="1:10" s="67" customFormat="1" ht="20.100000000000001" customHeight="1">
      <c r="A12" s="86">
        <v>11</v>
      </c>
      <c r="B12" s="124" t="s">
        <v>235</v>
      </c>
      <c r="C12" s="125" t="s">
        <v>236</v>
      </c>
      <c r="D12" s="129" t="s">
        <v>52</v>
      </c>
      <c r="E12" s="124" t="s">
        <v>237</v>
      </c>
      <c r="F12" s="127" t="s">
        <v>205</v>
      </c>
      <c r="G12" s="128" t="s">
        <v>40</v>
      </c>
      <c r="H12" s="103"/>
      <c r="I12" s="93" t="s">
        <v>209</v>
      </c>
    </row>
    <row r="13" spans="1:10" s="67" customFormat="1" ht="20.100000000000001" customHeight="1">
      <c r="A13" s="86">
        <v>12</v>
      </c>
      <c r="B13" s="124" t="s">
        <v>238</v>
      </c>
      <c r="C13" s="125" t="s">
        <v>184</v>
      </c>
      <c r="D13" s="129" t="s">
        <v>154</v>
      </c>
      <c r="E13" s="124" t="s">
        <v>239</v>
      </c>
      <c r="F13" s="127" t="s">
        <v>205</v>
      </c>
      <c r="G13" s="128" t="s">
        <v>40</v>
      </c>
      <c r="H13" s="103"/>
      <c r="I13" s="93" t="s">
        <v>209</v>
      </c>
    </row>
    <row r="14" spans="1:10" s="67" customFormat="1" ht="20.100000000000001" customHeight="1">
      <c r="A14" s="102">
        <v>13</v>
      </c>
      <c r="B14" s="124" t="s">
        <v>240</v>
      </c>
      <c r="C14" s="125" t="s">
        <v>57</v>
      </c>
      <c r="D14" s="129" t="s">
        <v>155</v>
      </c>
      <c r="E14" s="124" t="s">
        <v>241</v>
      </c>
      <c r="F14" s="127" t="s">
        <v>205</v>
      </c>
      <c r="G14" s="128" t="s">
        <v>40</v>
      </c>
      <c r="H14" s="103"/>
      <c r="I14" s="93" t="s">
        <v>209</v>
      </c>
    </row>
    <row r="15" spans="1:10" s="105" customFormat="1" ht="18" customHeight="1">
      <c r="A15" s="86">
        <v>14</v>
      </c>
      <c r="B15" s="124" t="s">
        <v>242</v>
      </c>
      <c r="C15" s="125" t="s">
        <v>243</v>
      </c>
      <c r="D15" s="129" t="s">
        <v>139</v>
      </c>
      <c r="E15" s="124" t="s">
        <v>244</v>
      </c>
      <c r="F15" s="127" t="s">
        <v>205</v>
      </c>
      <c r="G15" s="128" t="s">
        <v>40</v>
      </c>
      <c r="H15" s="127"/>
      <c r="I15" s="93" t="s">
        <v>209</v>
      </c>
    </row>
    <row r="16" spans="1:10" s="67" customFormat="1" ht="18" customHeight="1">
      <c r="A16" s="86">
        <v>15</v>
      </c>
      <c r="B16" s="124" t="s">
        <v>245</v>
      </c>
      <c r="C16" s="125" t="s">
        <v>175</v>
      </c>
      <c r="D16" s="129" t="s">
        <v>246</v>
      </c>
      <c r="E16" s="124" t="s">
        <v>247</v>
      </c>
      <c r="F16" s="127" t="s">
        <v>205</v>
      </c>
      <c r="G16" s="128" t="s">
        <v>40</v>
      </c>
      <c r="H16" s="103"/>
      <c r="I16" s="93" t="s">
        <v>209</v>
      </c>
    </row>
    <row r="17" spans="1:9" s="67" customFormat="1" ht="18" customHeight="1">
      <c r="A17" s="102">
        <v>16</v>
      </c>
      <c r="B17" s="124" t="s">
        <v>248</v>
      </c>
      <c r="C17" s="125" t="s">
        <v>249</v>
      </c>
      <c r="D17" s="129" t="s">
        <v>53</v>
      </c>
      <c r="E17" s="124" t="s">
        <v>250</v>
      </c>
      <c r="F17" s="127" t="s">
        <v>205</v>
      </c>
      <c r="G17" s="128" t="s">
        <v>40</v>
      </c>
      <c r="H17" s="103"/>
      <c r="I17" s="93" t="s">
        <v>209</v>
      </c>
    </row>
    <row r="18" spans="1:9" s="67" customFormat="1" ht="18" customHeight="1">
      <c r="A18" s="86">
        <v>17</v>
      </c>
      <c r="B18" s="124" t="s">
        <v>251</v>
      </c>
      <c r="C18" s="125" t="s">
        <v>252</v>
      </c>
      <c r="D18" s="129" t="s">
        <v>253</v>
      </c>
      <c r="E18" s="124" t="s">
        <v>254</v>
      </c>
      <c r="F18" s="127" t="s">
        <v>205</v>
      </c>
      <c r="G18" s="128" t="s">
        <v>40</v>
      </c>
      <c r="H18" s="103"/>
      <c r="I18" s="93" t="s">
        <v>209</v>
      </c>
    </row>
    <row r="19" spans="1:9" s="67" customFormat="1" ht="18" customHeight="1">
      <c r="A19" s="86">
        <v>18</v>
      </c>
      <c r="B19" s="124" t="s">
        <v>255</v>
      </c>
      <c r="C19" s="125" t="s">
        <v>256</v>
      </c>
      <c r="D19" s="129" t="s">
        <v>257</v>
      </c>
      <c r="E19" s="124" t="s">
        <v>258</v>
      </c>
      <c r="F19" s="127" t="s">
        <v>205</v>
      </c>
      <c r="G19" s="128" t="s">
        <v>40</v>
      </c>
      <c r="H19" s="103"/>
      <c r="I19" s="93" t="s">
        <v>209</v>
      </c>
    </row>
    <row r="20" spans="1:9" s="67" customFormat="1" ht="18" customHeight="1">
      <c r="A20" s="102">
        <v>19</v>
      </c>
      <c r="B20" s="124" t="s">
        <v>259</v>
      </c>
      <c r="C20" s="125" t="s">
        <v>164</v>
      </c>
      <c r="D20" s="129" t="s">
        <v>260</v>
      </c>
      <c r="E20" s="124" t="s">
        <v>261</v>
      </c>
      <c r="F20" s="127" t="s">
        <v>205</v>
      </c>
      <c r="G20" s="128" t="s">
        <v>40</v>
      </c>
      <c r="H20" s="103"/>
      <c r="I20" s="93" t="s">
        <v>209</v>
      </c>
    </row>
    <row r="21" spans="1:9" s="67" customFormat="1" ht="18" customHeight="1">
      <c r="A21" s="86">
        <v>20</v>
      </c>
      <c r="B21" s="124" t="s">
        <v>262</v>
      </c>
      <c r="C21" s="125" t="s">
        <v>263</v>
      </c>
      <c r="D21" s="129" t="s">
        <v>264</v>
      </c>
      <c r="E21" s="124" t="s">
        <v>265</v>
      </c>
      <c r="F21" s="127" t="s">
        <v>205</v>
      </c>
      <c r="G21" s="128" t="s">
        <v>40</v>
      </c>
      <c r="H21" s="103"/>
      <c r="I21" s="93" t="s">
        <v>209</v>
      </c>
    </row>
    <row r="22" spans="1:9" s="67" customFormat="1" ht="18" customHeight="1">
      <c r="A22" s="86">
        <v>21</v>
      </c>
      <c r="B22" s="124" t="s">
        <v>266</v>
      </c>
      <c r="C22" s="125" t="s">
        <v>42</v>
      </c>
      <c r="D22" s="129" t="s">
        <v>119</v>
      </c>
      <c r="E22" s="124" t="s">
        <v>267</v>
      </c>
      <c r="F22" s="127" t="s">
        <v>205</v>
      </c>
      <c r="G22" s="128" t="s">
        <v>40</v>
      </c>
      <c r="H22" s="103"/>
      <c r="I22" s="93" t="s">
        <v>209</v>
      </c>
    </row>
    <row r="23" spans="1:9" s="67" customFormat="1" ht="18" customHeight="1">
      <c r="A23" s="102">
        <v>22</v>
      </c>
      <c r="B23" s="124" t="s">
        <v>268</v>
      </c>
      <c r="C23" s="125" t="s">
        <v>269</v>
      </c>
      <c r="D23" s="129" t="s">
        <v>108</v>
      </c>
      <c r="E23" s="124" t="s">
        <v>270</v>
      </c>
      <c r="F23" s="127" t="s">
        <v>205</v>
      </c>
      <c r="G23" s="128" t="s">
        <v>40</v>
      </c>
      <c r="H23" s="103"/>
      <c r="I23" s="93" t="s">
        <v>209</v>
      </c>
    </row>
    <row r="24" spans="1:9" s="67" customFormat="1" ht="18" customHeight="1">
      <c r="A24" s="86">
        <v>23</v>
      </c>
      <c r="B24" s="124" t="s">
        <v>271</v>
      </c>
      <c r="C24" s="125" t="s">
        <v>272</v>
      </c>
      <c r="D24" s="129" t="s">
        <v>108</v>
      </c>
      <c r="E24" s="124" t="s">
        <v>273</v>
      </c>
      <c r="F24" s="127" t="s">
        <v>205</v>
      </c>
      <c r="G24" s="128" t="s">
        <v>40</v>
      </c>
      <c r="H24" s="103"/>
      <c r="I24" s="93" t="s">
        <v>209</v>
      </c>
    </row>
    <row r="25" spans="1:9" s="67" customFormat="1" ht="18" customHeight="1">
      <c r="A25" s="86">
        <v>24</v>
      </c>
      <c r="B25" s="124" t="s">
        <v>274</v>
      </c>
      <c r="C25" s="125" t="s">
        <v>275</v>
      </c>
      <c r="D25" s="129" t="s">
        <v>55</v>
      </c>
      <c r="E25" s="124" t="s">
        <v>276</v>
      </c>
      <c r="F25" s="127" t="s">
        <v>205</v>
      </c>
      <c r="G25" s="128" t="s">
        <v>40</v>
      </c>
      <c r="H25" s="103"/>
      <c r="I25" s="93" t="s">
        <v>209</v>
      </c>
    </row>
    <row r="26" spans="1:9" s="67" customFormat="1" ht="18" customHeight="1">
      <c r="A26" s="102">
        <v>25</v>
      </c>
      <c r="B26" s="124" t="s">
        <v>1158</v>
      </c>
      <c r="C26" s="125" t="s">
        <v>512</v>
      </c>
      <c r="D26" s="129" t="s">
        <v>50</v>
      </c>
      <c r="E26" s="124" t="s">
        <v>1160</v>
      </c>
      <c r="F26" s="127" t="s">
        <v>205</v>
      </c>
      <c r="G26" s="128" t="s">
        <v>40</v>
      </c>
      <c r="H26" s="103"/>
      <c r="I26" s="93" t="s">
        <v>209</v>
      </c>
    </row>
    <row r="27" spans="1:9" s="67" customFormat="1" ht="18" customHeight="1">
      <c r="A27" s="86">
        <v>26</v>
      </c>
      <c r="B27" s="124" t="s">
        <v>277</v>
      </c>
      <c r="C27" s="125" t="s">
        <v>42</v>
      </c>
      <c r="D27" s="129" t="s">
        <v>110</v>
      </c>
      <c r="E27" s="124" t="s">
        <v>278</v>
      </c>
      <c r="F27" s="127" t="s">
        <v>205</v>
      </c>
      <c r="G27" s="128" t="s">
        <v>40</v>
      </c>
      <c r="H27" s="103"/>
      <c r="I27" s="93" t="s">
        <v>209</v>
      </c>
    </row>
    <row r="28" spans="1:9" s="67" customFormat="1" ht="18" customHeight="1">
      <c r="A28" s="86">
        <v>27</v>
      </c>
      <c r="B28" s="124" t="s">
        <v>279</v>
      </c>
      <c r="C28" s="125" t="s">
        <v>280</v>
      </c>
      <c r="D28" s="129" t="s">
        <v>130</v>
      </c>
      <c r="E28" s="124" t="s">
        <v>281</v>
      </c>
      <c r="F28" s="127" t="s">
        <v>205</v>
      </c>
      <c r="G28" s="128" t="s">
        <v>40</v>
      </c>
      <c r="H28" s="103"/>
      <c r="I28" s="93" t="s">
        <v>209</v>
      </c>
    </row>
    <row r="29" spans="1:9" s="67" customFormat="1" ht="18" customHeight="1">
      <c r="A29" s="102">
        <v>28</v>
      </c>
      <c r="B29" s="124" t="s">
        <v>282</v>
      </c>
      <c r="C29" s="125" t="s">
        <v>283</v>
      </c>
      <c r="D29" s="129" t="s">
        <v>284</v>
      </c>
      <c r="E29" s="124" t="s">
        <v>285</v>
      </c>
      <c r="F29" s="127" t="s">
        <v>205</v>
      </c>
      <c r="G29" s="128" t="s">
        <v>40</v>
      </c>
      <c r="H29" s="103"/>
      <c r="I29" s="93" t="s">
        <v>209</v>
      </c>
    </row>
    <row r="30" spans="1:9" s="67" customFormat="1" ht="18" customHeight="1">
      <c r="A30" s="86">
        <v>29</v>
      </c>
      <c r="B30" s="124" t="s">
        <v>934</v>
      </c>
      <c r="C30" s="125" t="s">
        <v>135</v>
      </c>
      <c r="D30" s="129" t="s">
        <v>284</v>
      </c>
      <c r="E30" s="124" t="s">
        <v>935</v>
      </c>
      <c r="F30" s="127" t="s">
        <v>205</v>
      </c>
      <c r="G30" s="128" t="s">
        <v>40</v>
      </c>
      <c r="H30" s="103"/>
      <c r="I30" s="93" t="s">
        <v>209</v>
      </c>
    </row>
    <row r="31" spans="1:9" s="67" customFormat="1" ht="18" customHeight="1">
      <c r="A31" s="86">
        <v>30</v>
      </c>
      <c r="B31" s="124" t="s">
        <v>286</v>
      </c>
      <c r="C31" s="125" t="s">
        <v>103</v>
      </c>
      <c r="D31" s="129" t="s">
        <v>96</v>
      </c>
      <c r="E31" s="124" t="s">
        <v>287</v>
      </c>
      <c r="F31" s="127" t="s">
        <v>205</v>
      </c>
      <c r="G31" s="128" t="s">
        <v>40</v>
      </c>
      <c r="H31" s="103"/>
      <c r="I31" s="93" t="s">
        <v>209</v>
      </c>
    </row>
    <row r="32" spans="1:9" s="67" customFormat="1" ht="18" customHeight="1">
      <c r="A32" s="102">
        <v>31</v>
      </c>
      <c r="B32" s="209" t="s">
        <v>1159</v>
      </c>
      <c r="C32" s="210" t="s">
        <v>109</v>
      </c>
      <c r="D32" s="211" t="s">
        <v>162</v>
      </c>
      <c r="E32" s="124" t="s">
        <v>1161</v>
      </c>
      <c r="F32" s="127" t="s">
        <v>205</v>
      </c>
      <c r="G32" s="128" t="s">
        <v>40</v>
      </c>
      <c r="H32" s="103"/>
      <c r="I32" s="93" t="s">
        <v>209</v>
      </c>
    </row>
    <row r="33" spans="1:9" s="67" customFormat="1" ht="18" customHeight="1">
      <c r="A33" s="86">
        <v>32</v>
      </c>
      <c r="B33" s="124" t="s">
        <v>288</v>
      </c>
      <c r="C33" s="125" t="s">
        <v>289</v>
      </c>
      <c r="D33" s="129" t="s">
        <v>120</v>
      </c>
      <c r="E33" s="124" t="s">
        <v>290</v>
      </c>
      <c r="F33" s="127" t="s">
        <v>205</v>
      </c>
      <c r="G33" s="128" t="s">
        <v>40</v>
      </c>
      <c r="H33" s="103"/>
      <c r="I33" s="93" t="s">
        <v>209</v>
      </c>
    </row>
    <row r="34" spans="1:9" s="67" customFormat="1" ht="18" customHeight="1">
      <c r="A34" s="86">
        <v>33</v>
      </c>
      <c r="B34" s="130" t="s">
        <v>291</v>
      </c>
      <c r="C34" s="131" t="s">
        <v>292</v>
      </c>
      <c r="D34" s="132" t="s">
        <v>92</v>
      </c>
      <c r="E34" s="130" t="s">
        <v>293</v>
      </c>
      <c r="F34" s="133" t="s">
        <v>205</v>
      </c>
      <c r="G34" s="134" t="s">
        <v>40</v>
      </c>
      <c r="H34" s="86"/>
      <c r="I34" s="91" t="s">
        <v>294</v>
      </c>
    </row>
    <row r="35" spans="1:9" s="67" customFormat="1" ht="18" customHeight="1">
      <c r="A35" s="102">
        <v>34</v>
      </c>
      <c r="B35" s="130" t="s">
        <v>295</v>
      </c>
      <c r="C35" s="131" t="s">
        <v>289</v>
      </c>
      <c r="D35" s="132" t="s">
        <v>92</v>
      </c>
      <c r="E35" s="130" t="s">
        <v>296</v>
      </c>
      <c r="F35" s="133" t="s">
        <v>205</v>
      </c>
      <c r="G35" s="134" t="s">
        <v>40</v>
      </c>
      <c r="H35" s="86"/>
      <c r="I35" s="92" t="s">
        <v>209</v>
      </c>
    </row>
    <row r="36" spans="1:9" s="67" customFormat="1" ht="18" customHeight="1">
      <c r="A36" s="86">
        <v>35</v>
      </c>
      <c r="B36" s="130" t="s">
        <v>297</v>
      </c>
      <c r="C36" s="131" t="s">
        <v>298</v>
      </c>
      <c r="D36" s="132" t="s">
        <v>92</v>
      </c>
      <c r="E36" s="130" t="s">
        <v>299</v>
      </c>
      <c r="F36" s="133" t="s">
        <v>205</v>
      </c>
      <c r="G36" s="134" t="s">
        <v>40</v>
      </c>
      <c r="H36" s="86"/>
      <c r="I36" s="92" t="s">
        <v>209</v>
      </c>
    </row>
    <row r="37" spans="1:9" s="67" customFormat="1" ht="18" customHeight="1">
      <c r="A37" s="86">
        <v>36</v>
      </c>
      <c r="B37" s="130" t="s">
        <v>300</v>
      </c>
      <c r="C37" s="131" t="s">
        <v>22</v>
      </c>
      <c r="D37" s="132" t="s">
        <v>301</v>
      </c>
      <c r="E37" s="130" t="s">
        <v>302</v>
      </c>
      <c r="F37" s="133" t="s">
        <v>205</v>
      </c>
      <c r="G37" s="134" t="s">
        <v>40</v>
      </c>
      <c r="H37" s="86"/>
      <c r="I37" s="92" t="s">
        <v>209</v>
      </c>
    </row>
    <row r="38" spans="1:9" s="67" customFormat="1" ht="18" customHeight="1">
      <c r="A38" s="102">
        <v>37</v>
      </c>
      <c r="B38" s="130" t="s">
        <v>303</v>
      </c>
      <c r="C38" s="131" t="s">
        <v>24</v>
      </c>
      <c r="D38" s="132" t="s">
        <v>304</v>
      </c>
      <c r="E38" s="130" t="s">
        <v>305</v>
      </c>
      <c r="F38" s="133" t="s">
        <v>205</v>
      </c>
      <c r="G38" s="134" t="s">
        <v>40</v>
      </c>
      <c r="H38" s="86"/>
      <c r="I38" s="92" t="s">
        <v>209</v>
      </c>
    </row>
    <row r="39" spans="1:9" s="67" customFormat="1" ht="18" customHeight="1">
      <c r="A39" s="86">
        <v>38</v>
      </c>
      <c r="B39" s="130" t="s">
        <v>306</v>
      </c>
      <c r="C39" s="131" t="s">
        <v>307</v>
      </c>
      <c r="D39" s="132" t="s">
        <v>23</v>
      </c>
      <c r="E39" s="130" t="s">
        <v>308</v>
      </c>
      <c r="F39" s="133" t="s">
        <v>205</v>
      </c>
      <c r="G39" s="134" t="s">
        <v>40</v>
      </c>
      <c r="H39" s="86"/>
      <c r="I39" s="92" t="s">
        <v>209</v>
      </c>
    </row>
    <row r="40" spans="1:9" s="67" customFormat="1" ht="18" customHeight="1">
      <c r="A40" s="86">
        <v>39</v>
      </c>
      <c r="B40" s="130" t="s">
        <v>309</v>
      </c>
      <c r="C40" s="131" t="s">
        <v>310</v>
      </c>
      <c r="D40" s="132" t="s">
        <v>38</v>
      </c>
      <c r="E40" s="130" t="s">
        <v>311</v>
      </c>
      <c r="F40" s="133" t="s">
        <v>205</v>
      </c>
      <c r="G40" s="134" t="s">
        <v>40</v>
      </c>
      <c r="H40" s="86"/>
      <c r="I40" s="92" t="s">
        <v>209</v>
      </c>
    </row>
    <row r="41" spans="1:9" s="67" customFormat="1" ht="18" customHeight="1">
      <c r="A41" s="102">
        <v>40</v>
      </c>
      <c r="B41" s="130" t="s">
        <v>312</v>
      </c>
      <c r="C41" s="131" t="s">
        <v>313</v>
      </c>
      <c r="D41" s="132" t="s">
        <v>314</v>
      </c>
      <c r="E41" s="130" t="s">
        <v>276</v>
      </c>
      <c r="F41" s="133" t="s">
        <v>205</v>
      </c>
      <c r="G41" s="134" t="s">
        <v>40</v>
      </c>
      <c r="H41" s="86"/>
      <c r="I41" s="92" t="s">
        <v>209</v>
      </c>
    </row>
    <row r="42" spans="1:9" s="67" customFormat="1" ht="18" customHeight="1">
      <c r="A42" s="86">
        <v>41</v>
      </c>
      <c r="B42" s="130" t="s">
        <v>315</v>
      </c>
      <c r="C42" s="131" t="s">
        <v>316</v>
      </c>
      <c r="D42" s="132" t="s">
        <v>51</v>
      </c>
      <c r="E42" s="130" t="s">
        <v>241</v>
      </c>
      <c r="F42" s="133" t="s">
        <v>205</v>
      </c>
      <c r="G42" s="134" t="s">
        <v>40</v>
      </c>
      <c r="H42" s="86"/>
      <c r="I42" s="92" t="s">
        <v>209</v>
      </c>
    </row>
    <row r="43" spans="1:9" s="67" customFormat="1" ht="18" customHeight="1">
      <c r="A43" s="86">
        <v>42</v>
      </c>
      <c r="B43" s="130" t="s">
        <v>317</v>
      </c>
      <c r="C43" s="131" t="s">
        <v>318</v>
      </c>
      <c r="D43" s="132" t="s">
        <v>319</v>
      </c>
      <c r="E43" s="130" t="s">
        <v>320</v>
      </c>
      <c r="F43" s="133" t="s">
        <v>205</v>
      </c>
      <c r="G43" s="134" t="s">
        <v>40</v>
      </c>
      <c r="H43" s="86"/>
      <c r="I43" s="92" t="s">
        <v>209</v>
      </c>
    </row>
    <row r="44" spans="1:9" s="67" customFormat="1" ht="18" customHeight="1">
      <c r="A44" s="102">
        <v>43</v>
      </c>
      <c r="B44" s="130" t="s">
        <v>321</v>
      </c>
      <c r="C44" s="131" t="s">
        <v>189</v>
      </c>
      <c r="D44" s="132" t="s">
        <v>122</v>
      </c>
      <c r="E44" s="130" t="s">
        <v>322</v>
      </c>
      <c r="F44" s="133" t="s">
        <v>205</v>
      </c>
      <c r="G44" s="134" t="s">
        <v>40</v>
      </c>
      <c r="H44" s="86"/>
      <c r="I44" s="92" t="s">
        <v>209</v>
      </c>
    </row>
    <row r="45" spans="1:9" s="67" customFormat="1" ht="18" customHeight="1">
      <c r="A45" s="86">
        <v>44</v>
      </c>
      <c r="B45" s="130" t="s">
        <v>323</v>
      </c>
      <c r="C45" s="131" t="s">
        <v>170</v>
      </c>
      <c r="D45" s="132" t="s">
        <v>324</v>
      </c>
      <c r="E45" s="130" t="s">
        <v>325</v>
      </c>
      <c r="F45" s="133" t="s">
        <v>205</v>
      </c>
      <c r="G45" s="134" t="s">
        <v>40</v>
      </c>
      <c r="H45" s="86"/>
      <c r="I45" s="92" t="s">
        <v>209</v>
      </c>
    </row>
    <row r="46" spans="1:9" s="67" customFormat="1" ht="18" customHeight="1">
      <c r="A46" s="86">
        <v>45</v>
      </c>
      <c r="B46" s="130" t="s">
        <v>326</v>
      </c>
      <c r="C46" s="131" t="s">
        <v>133</v>
      </c>
      <c r="D46" s="132" t="s">
        <v>324</v>
      </c>
      <c r="E46" s="130" t="s">
        <v>327</v>
      </c>
      <c r="F46" s="133" t="s">
        <v>205</v>
      </c>
      <c r="G46" s="134" t="s">
        <v>40</v>
      </c>
      <c r="H46" s="86"/>
      <c r="I46" s="92" t="s">
        <v>209</v>
      </c>
    </row>
    <row r="47" spans="1:9" s="67" customFormat="1" ht="18" customHeight="1">
      <c r="A47" s="102">
        <v>46</v>
      </c>
      <c r="B47" s="130" t="s">
        <v>328</v>
      </c>
      <c r="C47" s="131" t="s">
        <v>329</v>
      </c>
      <c r="D47" s="132" t="s">
        <v>150</v>
      </c>
      <c r="E47" s="130" t="s">
        <v>330</v>
      </c>
      <c r="F47" s="133" t="s">
        <v>205</v>
      </c>
      <c r="G47" s="134" t="s">
        <v>40</v>
      </c>
      <c r="H47" s="86"/>
      <c r="I47" s="92" t="s">
        <v>209</v>
      </c>
    </row>
    <row r="48" spans="1:9" s="67" customFormat="1" ht="18" customHeight="1">
      <c r="A48" s="86">
        <v>47</v>
      </c>
      <c r="B48" s="130" t="s">
        <v>331</v>
      </c>
      <c r="C48" s="131" t="s">
        <v>332</v>
      </c>
      <c r="D48" s="132" t="s">
        <v>47</v>
      </c>
      <c r="E48" s="130" t="s">
        <v>333</v>
      </c>
      <c r="F48" s="133" t="s">
        <v>205</v>
      </c>
      <c r="G48" s="134" t="s">
        <v>40</v>
      </c>
      <c r="H48" s="86"/>
      <c r="I48" s="92" t="s">
        <v>209</v>
      </c>
    </row>
    <row r="49" spans="1:9" s="67" customFormat="1" ht="18" customHeight="1">
      <c r="A49" s="86">
        <v>48</v>
      </c>
      <c r="B49" s="130" t="s">
        <v>334</v>
      </c>
      <c r="C49" s="131" t="s">
        <v>335</v>
      </c>
      <c r="D49" s="132" t="s">
        <v>52</v>
      </c>
      <c r="E49" s="130" t="s">
        <v>336</v>
      </c>
      <c r="F49" s="133" t="s">
        <v>205</v>
      </c>
      <c r="G49" s="134" t="s">
        <v>40</v>
      </c>
      <c r="H49" s="86"/>
      <c r="I49" s="92" t="s">
        <v>209</v>
      </c>
    </row>
    <row r="50" spans="1:9" s="67" customFormat="1" ht="18" customHeight="1">
      <c r="A50" s="102">
        <v>49</v>
      </c>
      <c r="B50" s="130" t="s">
        <v>337</v>
      </c>
      <c r="C50" s="131" t="s">
        <v>229</v>
      </c>
      <c r="D50" s="132" t="s">
        <v>52</v>
      </c>
      <c r="E50" s="130" t="s">
        <v>338</v>
      </c>
      <c r="F50" s="133" t="s">
        <v>205</v>
      </c>
      <c r="G50" s="134" t="s">
        <v>40</v>
      </c>
      <c r="H50" s="86"/>
      <c r="I50" s="92" t="s">
        <v>209</v>
      </c>
    </row>
    <row r="51" spans="1:9" s="67" customFormat="1" ht="18" customHeight="1">
      <c r="A51" s="86">
        <v>50</v>
      </c>
      <c r="B51" s="130" t="s">
        <v>339</v>
      </c>
      <c r="C51" s="131" t="s">
        <v>180</v>
      </c>
      <c r="D51" s="132" t="s">
        <v>165</v>
      </c>
      <c r="E51" s="130" t="s">
        <v>340</v>
      </c>
      <c r="F51" s="133" t="s">
        <v>205</v>
      </c>
      <c r="G51" s="134" t="s">
        <v>40</v>
      </c>
      <c r="H51" s="86"/>
      <c r="I51" s="92" t="s">
        <v>209</v>
      </c>
    </row>
    <row r="52" spans="1:9" s="67" customFormat="1" ht="18" customHeight="1">
      <c r="A52" s="86">
        <v>51</v>
      </c>
      <c r="B52" s="130" t="s">
        <v>341</v>
      </c>
      <c r="C52" s="131" t="s">
        <v>342</v>
      </c>
      <c r="D52" s="132" t="s">
        <v>165</v>
      </c>
      <c r="E52" s="130" t="s">
        <v>343</v>
      </c>
      <c r="F52" s="133" t="s">
        <v>205</v>
      </c>
      <c r="G52" s="134" t="s">
        <v>40</v>
      </c>
      <c r="H52" s="86"/>
      <c r="I52" s="92" t="s">
        <v>209</v>
      </c>
    </row>
    <row r="53" spans="1:9" s="67" customFormat="1" ht="18" customHeight="1">
      <c r="A53" s="102">
        <v>52</v>
      </c>
      <c r="B53" s="130" t="s">
        <v>344</v>
      </c>
      <c r="C53" s="131" t="s">
        <v>345</v>
      </c>
      <c r="D53" s="132" t="s">
        <v>126</v>
      </c>
      <c r="E53" s="130" t="s">
        <v>346</v>
      </c>
      <c r="F53" s="133" t="s">
        <v>205</v>
      </c>
      <c r="G53" s="134" t="s">
        <v>40</v>
      </c>
      <c r="H53" s="86"/>
      <c r="I53" s="92" t="s">
        <v>209</v>
      </c>
    </row>
    <row r="54" spans="1:9" s="67" customFormat="1" ht="18" customHeight="1">
      <c r="A54" s="86">
        <v>53</v>
      </c>
      <c r="B54" s="130" t="s">
        <v>347</v>
      </c>
      <c r="C54" s="131" t="s">
        <v>54</v>
      </c>
      <c r="D54" s="132" t="s">
        <v>126</v>
      </c>
      <c r="E54" s="130" t="s">
        <v>348</v>
      </c>
      <c r="F54" s="133" t="s">
        <v>205</v>
      </c>
      <c r="G54" s="134" t="s">
        <v>40</v>
      </c>
      <c r="H54" s="86"/>
      <c r="I54" s="92" t="s">
        <v>209</v>
      </c>
    </row>
    <row r="55" spans="1:9" s="67" customFormat="1" ht="18" customHeight="1">
      <c r="A55" s="86">
        <v>54</v>
      </c>
      <c r="B55" s="130" t="s">
        <v>349</v>
      </c>
      <c r="C55" s="131" t="s">
        <v>350</v>
      </c>
      <c r="D55" s="132" t="s">
        <v>351</v>
      </c>
      <c r="E55" s="130" t="s">
        <v>352</v>
      </c>
      <c r="F55" s="133" t="s">
        <v>205</v>
      </c>
      <c r="G55" s="134" t="s">
        <v>40</v>
      </c>
      <c r="H55" s="86"/>
      <c r="I55" s="92" t="s">
        <v>209</v>
      </c>
    </row>
    <row r="56" spans="1:9" s="67" customFormat="1" ht="18" customHeight="1">
      <c r="A56" s="102">
        <v>55</v>
      </c>
      <c r="B56" s="130" t="s">
        <v>353</v>
      </c>
      <c r="C56" s="131" t="s">
        <v>354</v>
      </c>
      <c r="D56" s="132" t="s">
        <v>355</v>
      </c>
      <c r="E56" s="130" t="s">
        <v>356</v>
      </c>
      <c r="F56" s="133" t="s">
        <v>205</v>
      </c>
      <c r="G56" s="134" t="s">
        <v>40</v>
      </c>
      <c r="H56" s="86"/>
      <c r="I56" s="92" t="s">
        <v>209</v>
      </c>
    </row>
    <row r="57" spans="1:9" s="106" customFormat="1" ht="18" customHeight="1">
      <c r="A57" s="86">
        <v>56</v>
      </c>
      <c r="B57" s="130" t="s">
        <v>357</v>
      </c>
      <c r="C57" s="131" t="s">
        <v>24</v>
      </c>
      <c r="D57" s="132" t="s">
        <v>157</v>
      </c>
      <c r="E57" s="130" t="s">
        <v>358</v>
      </c>
      <c r="F57" s="133" t="s">
        <v>205</v>
      </c>
      <c r="G57" s="134" t="s">
        <v>40</v>
      </c>
      <c r="H57" s="90"/>
      <c r="I57" s="92" t="s">
        <v>209</v>
      </c>
    </row>
    <row r="58" spans="1:9" s="67" customFormat="1" ht="18" customHeight="1">
      <c r="A58" s="86">
        <v>57</v>
      </c>
      <c r="B58" s="130" t="s">
        <v>359</v>
      </c>
      <c r="C58" s="131" t="s">
        <v>22</v>
      </c>
      <c r="D58" s="132" t="s">
        <v>118</v>
      </c>
      <c r="E58" s="130" t="s">
        <v>360</v>
      </c>
      <c r="F58" s="133" t="s">
        <v>205</v>
      </c>
      <c r="G58" s="134" t="s">
        <v>40</v>
      </c>
      <c r="H58" s="86"/>
      <c r="I58" s="92" t="s">
        <v>209</v>
      </c>
    </row>
    <row r="59" spans="1:9" s="67" customFormat="1" ht="18" customHeight="1">
      <c r="A59" s="102">
        <v>58</v>
      </c>
      <c r="B59" s="130" t="s">
        <v>361</v>
      </c>
      <c r="C59" s="131" t="s">
        <v>54</v>
      </c>
      <c r="D59" s="132" t="s">
        <v>53</v>
      </c>
      <c r="E59" s="130" t="s">
        <v>362</v>
      </c>
      <c r="F59" s="133" t="s">
        <v>205</v>
      </c>
      <c r="G59" s="134" t="s">
        <v>40</v>
      </c>
      <c r="H59" s="86"/>
      <c r="I59" s="92" t="s">
        <v>209</v>
      </c>
    </row>
    <row r="60" spans="1:9" s="67" customFormat="1" ht="18" customHeight="1">
      <c r="A60" s="86">
        <v>59</v>
      </c>
      <c r="B60" s="130" t="s">
        <v>363</v>
      </c>
      <c r="C60" s="131" t="s">
        <v>269</v>
      </c>
      <c r="D60" s="132" t="s">
        <v>53</v>
      </c>
      <c r="E60" s="130" t="s">
        <v>364</v>
      </c>
      <c r="F60" s="133" t="s">
        <v>205</v>
      </c>
      <c r="G60" s="134" t="s">
        <v>40</v>
      </c>
      <c r="H60" s="86"/>
      <c r="I60" s="92" t="s">
        <v>209</v>
      </c>
    </row>
    <row r="61" spans="1:9" s="67" customFormat="1" ht="18" customHeight="1">
      <c r="A61" s="86">
        <v>60</v>
      </c>
      <c r="B61" s="130" t="s">
        <v>365</v>
      </c>
      <c r="C61" s="131" t="s">
        <v>366</v>
      </c>
      <c r="D61" s="132" t="s">
        <v>253</v>
      </c>
      <c r="E61" s="130" t="s">
        <v>367</v>
      </c>
      <c r="F61" s="133" t="s">
        <v>205</v>
      </c>
      <c r="G61" s="134" t="s">
        <v>40</v>
      </c>
      <c r="H61" s="86"/>
      <c r="I61" s="92" t="s">
        <v>209</v>
      </c>
    </row>
    <row r="62" spans="1:9" s="67" customFormat="1" ht="18" customHeight="1">
      <c r="A62" s="102">
        <v>61</v>
      </c>
      <c r="B62" s="130" t="s">
        <v>368</v>
      </c>
      <c r="C62" s="131" t="s">
        <v>183</v>
      </c>
      <c r="D62" s="132" t="s">
        <v>106</v>
      </c>
      <c r="E62" s="130" t="s">
        <v>369</v>
      </c>
      <c r="F62" s="133" t="s">
        <v>205</v>
      </c>
      <c r="G62" s="134" t="s">
        <v>40</v>
      </c>
      <c r="H62" s="86"/>
      <c r="I62" s="92" t="s">
        <v>209</v>
      </c>
    </row>
    <row r="63" spans="1:9" s="67" customFormat="1" ht="18" customHeight="1">
      <c r="A63" s="86">
        <v>62</v>
      </c>
      <c r="B63" s="130" t="s">
        <v>370</v>
      </c>
      <c r="C63" s="131" t="s">
        <v>371</v>
      </c>
      <c r="D63" s="132" t="s">
        <v>176</v>
      </c>
      <c r="E63" s="130" t="s">
        <v>372</v>
      </c>
      <c r="F63" s="133" t="s">
        <v>205</v>
      </c>
      <c r="G63" s="134" t="s">
        <v>40</v>
      </c>
      <c r="H63" s="86"/>
      <c r="I63" s="92" t="s">
        <v>209</v>
      </c>
    </row>
    <row r="64" spans="1:9" s="67" customFormat="1" ht="18" customHeight="1">
      <c r="A64" s="86">
        <v>63</v>
      </c>
      <c r="B64" s="130" t="s">
        <v>373</v>
      </c>
      <c r="C64" s="131" t="s">
        <v>374</v>
      </c>
      <c r="D64" s="132" t="s">
        <v>375</v>
      </c>
      <c r="E64" s="130" t="s">
        <v>376</v>
      </c>
      <c r="F64" s="133" t="s">
        <v>205</v>
      </c>
      <c r="G64" s="134" t="s">
        <v>40</v>
      </c>
      <c r="H64" s="86"/>
      <c r="I64" s="92" t="s">
        <v>209</v>
      </c>
    </row>
    <row r="65" spans="1:9" s="67" customFormat="1" ht="18" customHeight="1">
      <c r="A65" s="102">
        <v>64</v>
      </c>
      <c r="B65" s="130" t="s">
        <v>377</v>
      </c>
      <c r="C65" s="131" t="s">
        <v>378</v>
      </c>
      <c r="D65" s="132" t="s">
        <v>178</v>
      </c>
      <c r="E65" s="130" t="s">
        <v>379</v>
      </c>
      <c r="F65" s="133" t="s">
        <v>205</v>
      </c>
      <c r="G65" s="134" t="s">
        <v>40</v>
      </c>
      <c r="H65" s="86"/>
      <c r="I65" s="92" t="s">
        <v>209</v>
      </c>
    </row>
    <row r="66" spans="1:9" s="67" customFormat="1" ht="18" customHeight="1">
      <c r="A66" s="86">
        <v>65</v>
      </c>
      <c r="B66" s="130" t="s">
        <v>380</v>
      </c>
      <c r="C66" s="131" t="s">
        <v>124</v>
      </c>
      <c r="D66" s="132" t="s">
        <v>110</v>
      </c>
      <c r="E66" s="130" t="s">
        <v>381</v>
      </c>
      <c r="F66" s="133" t="s">
        <v>205</v>
      </c>
      <c r="G66" s="134" t="s">
        <v>40</v>
      </c>
      <c r="H66" s="86"/>
      <c r="I66" s="92" t="s">
        <v>209</v>
      </c>
    </row>
    <row r="67" spans="1:9" s="67" customFormat="1" ht="18" customHeight="1">
      <c r="A67" s="86">
        <v>66</v>
      </c>
      <c r="B67" s="130" t="s">
        <v>382</v>
      </c>
      <c r="C67" s="131" t="s">
        <v>41</v>
      </c>
      <c r="D67" s="132" t="s">
        <v>129</v>
      </c>
      <c r="E67" s="130" t="s">
        <v>383</v>
      </c>
      <c r="F67" s="133" t="s">
        <v>205</v>
      </c>
      <c r="G67" s="134" t="s">
        <v>40</v>
      </c>
      <c r="H67" s="86"/>
      <c r="I67" s="92" t="s">
        <v>209</v>
      </c>
    </row>
    <row r="68" spans="1:9" s="67" customFormat="1" ht="18" customHeight="1">
      <c r="A68" s="102">
        <v>67</v>
      </c>
      <c r="B68" s="130" t="s">
        <v>384</v>
      </c>
      <c r="C68" s="131" t="s">
        <v>164</v>
      </c>
      <c r="D68" s="132" t="s">
        <v>111</v>
      </c>
      <c r="E68" s="130" t="s">
        <v>385</v>
      </c>
      <c r="F68" s="133" t="s">
        <v>205</v>
      </c>
      <c r="G68" s="134" t="s">
        <v>40</v>
      </c>
      <c r="H68" s="86"/>
      <c r="I68" s="92" t="s">
        <v>209</v>
      </c>
    </row>
    <row r="69" spans="1:9" s="67" customFormat="1" ht="18" customHeight="1">
      <c r="A69" s="86">
        <v>68</v>
      </c>
      <c r="B69" s="130" t="s">
        <v>386</v>
      </c>
      <c r="C69" s="131" t="s">
        <v>263</v>
      </c>
      <c r="D69" s="132" t="s">
        <v>179</v>
      </c>
      <c r="E69" s="130" t="s">
        <v>387</v>
      </c>
      <c r="F69" s="133" t="s">
        <v>205</v>
      </c>
      <c r="G69" s="134" t="s">
        <v>40</v>
      </c>
      <c r="H69" s="86"/>
      <c r="I69" s="92" t="s">
        <v>209</v>
      </c>
    </row>
    <row r="70" spans="1:9" s="67" customFormat="1" ht="18" customHeight="1">
      <c r="A70" s="86">
        <v>69</v>
      </c>
      <c r="B70" s="130" t="s">
        <v>388</v>
      </c>
      <c r="C70" s="131" t="s">
        <v>389</v>
      </c>
      <c r="D70" s="132" t="s">
        <v>284</v>
      </c>
      <c r="E70" s="130" t="s">
        <v>390</v>
      </c>
      <c r="F70" s="133" t="s">
        <v>205</v>
      </c>
      <c r="G70" s="134" t="s">
        <v>40</v>
      </c>
      <c r="H70" s="86"/>
      <c r="I70" s="92" t="s">
        <v>209</v>
      </c>
    </row>
    <row r="71" spans="1:9" s="106" customFormat="1" ht="18" customHeight="1">
      <c r="A71" s="102">
        <v>70</v>
      </c>
      <c r="B71" s="130" t="s">
        <v>391</v>
      </c>
      <c r="C71" s="131" t="s">
        <v>24</v>
      </c>
      <c r="D71" s="132" t="s">
        <v>392</v>
      </c>
      <c r="E71" s="130" t="s">
        <v>393</v>
      </c>
      <c r="F71" s="133" t="s">
        <v>205</v>
      </c>
      <c r="G71" s="134" t="s">
        <v>40</v>
      </c>
      <c r="H71" s="90"/>
      <c r="I71" s="92" t="s">
        <v>209</v>
      </c>
    </row>
    <row r="72" spans="1:9" s="67" customFormat="1" ht="18" customHeight="1">
      <c r="A72" s="86">
        <v>71</v>
      </c>
      <c r="B72" s="130" t="s">
        <v>394</v>
      </c>
      <c r="C72" s="131" t="s">
        <v>116</v>
      </c>
      <c r="D72" s="132" t="s">
        <v>395</v>
      </c>
      <c r="E72" s="130" t="s">
        <v>396</v>
      </c>
      <c r="F72" s="133" t="s">
        <v>205</v>
      </c>
      <c r="G72" s="134" t="s">
        <v>40</v>
      </c>
      <c r="H72" s="86"/>
      <c r="I72" s="92" t="s">
        <v>209</v>
      </c>
    </row>
    <row r="73" spans="1:9" s="67" customFormat="1" ht="18" customHeight="1">
      <c r="A73" s="86">
        <v>72</v>
      </c>
      <c r="B73" s="130" t="s">
        <v>397</v>
      </c>
      <c r="C73" s="131" t="s">
        <v>22</v>
      </c>
      <c r="D73" s="132" t="s">
        <v>395</v>
      </c>
      <c r="E73" s="130" t="s">
        <v>398</v>
      </c>
      <c r="F73" s="133" t="s">
        <v>205</v>
      </c>
      <c r="G73" s="134" t="s">
        <v>40</v>
      </c>
      <c r="H73" s="86"/>
      <c r="I73" s="92" t="s">
        <v>209</v>
      </c>
    </row>
    <row r="74" spans="1:9" s="67" customFormat="1" ht="18" customHeight="1">
      <c r="A74" s="102">
        <v>73</v>
      </c>
      <c r="B74" s="130" t="s">
        <v>399</v>
      </c>
      <c r="C74" s="131" t="s">
        <v>400</v>
      </c>
      <c r="D74" s="132" t="s">
        <v>401</v>
      </c>
      <c r="E74" s="130" t="s">
        <v>402</v>
      </c>
      <c r="F74" s="133" t="s">
        <v>205</v>
      </c>
      <c r="G74" s="134" t="s">
        <v>40</v>
      </c>
      <c r="H74" s="86"/>
      <c r="I74" s="92" t="s">
        <v>209</v>
      </c>
    </row>
    <row r="75" spans="1:9" s="67" customFormat="1" ht="18" customHeight="1">
      <c r="A75" s="86">
        <v>74</v>
      </c>
      <c r="B75" s="130" t="s">
        <v>403</v>
      </c>
      <c r="C75" s="131" t="s">
        <v>404</v>
      </c>
      <c r="D75" s="132" t="s">
        <v>148</v>
      </c>
      <c r="E75" s="130" t="s">
        <v>405</v>
      </c>
      <c r="F75" s="133" t="s">
        <v>205</v>
      </c>
      <c r="G75" s="134" t="s">
        <v>40</v>
      </c>
      <c r="H75" s="86"/>
      <c r="I75" s="92" t="s">
        <v>209</v>
      </c>
    </row>
    <row r="76" spans="1:9" s="67" customFormat="1" ht="18" customHeight="1">
      <c r="A76" s="86">
        <v>75</v>
      </c>
      <c r="B76" s="130" t="s">
        <v>406</v>
      </c>
      <c r="C76" s="131" t="s">
        <v>407</v>
      </c>
      <c r="D76" s="132" t="s">
        <v>148</v>
      </c>
      <c r="E76" s="130" t="s">
        <v>408</v>
      </c>
      <c r="F76" s="133" t="s">
        <v>205</v>
      </c>
      <c r="G76" s="134" t="s">
        <v>40</v>
      </c>
      <c r="H76" s="86"/>
      <c r="I76" s="92" t="s">
        <v>209</v>
      </c>
    </row>
    <row r="77" spans="1:9" s="67" customFormat="1" ht="18" customHeight="1">
      <c r="A77" s="102">
        <v>76</v>
      </c>
      <c r="B77" s="130" t="s">
        <v>409</v>
      </c>
      <c r="C77" s="131" t="s">
        <v>410</v>
      </c>
      <c r="D77" s="132" t="s">
        <v>148</v>
      </c>
      <c r="E77" s="130" t="s">
        <v>411</v>
      </c>
      <c r="F77" s="133" t="s">
        <v>205</v>
      </c>
      <c r="G77" s="134" t="s">
        <v>40</v>
      </c>
      <c r="H77" s="86"/>
      <c r="I77" s="92" t="s">
        <v>209</v>
      </c>
    </row>
    <row r="78" spans="1:9" s="67" customFormat="1" ht="18" customHeight="1">
      <c r="A78" s="86">
        <v>77</v>
      </c>
      <c r="B78" s="130" t="s">
        <v>412</v>
      </c>
      <c r="C78" s="131" t="s">
        <v>413</v>
      </c>
      <c r="D78" s="132" t="s">
        <v>414</v>
      </c>
      <c r="E78" s="130" t="s">
        <v>415</v>
      </c>
      <c r="F78" s="133" t="s">
        <v>205</v>
      </c>
      <c r="G78" s="134" t="s">
        <v>40</v>
      </c>
      <c r="H78" s="86"/>
      <c r="I78" s="92" t="s">
        <v>209</v>
      </c>
    </row>
    <row r="79" spans="1:9" s="67" customFormat="1" ht="18" customHeight="1">
      <c r="A79" s="86">
        <v>78</v>
      </c>
      <c r="B79" s="130" t="s">
        <v>416</v>
      </c>
      <c r="C79" s="131" t="s">
        <v>93</v>
      </c>
      <c r="D79" s="132" t="s">
        <v>149</v>
      </c>
      <c r="E79" s="130" t="s">
        <v>417</v>
      </c>
      <c r="F79" s="133" t="s">
        <v>205</v>
      </c>
      <c r="G79" s="134" t="s">
        <v>40</v>
      </c>
      <c r="H79" s="86"/>
      <c r="I79" s="92" t="s">
        <v>209</v>
      </c>
    </row>
    <row r="80" spans="1:9" s="67" customFormat="1" ht="18" customHeight="1">
      <c r="A80" s="102">
        <v>79</v>
      </c>
      <c r="B80" s="130" t="s">
        <v>418</v>
      </c>
      <c r="C80" s="131" t="s">
        <v>419</v>
      </c>
      <c r="D80" s="132" t="s">
        <v>149</v>
      </c>
      <c r="E80" s="130" t="s">
        <v>358</v>
      </c>
      <c r="F80" s="133" t="s">
        <v>205</v>
      </c>
      <c r="G80" s="134" t="s">
        <v>40</v>
      </c>
      <c r="H80" s="86"/>
      <c r="I80" s="92" t="s">
        <v>209</v>
      </c>
    </row>
    <row r="81" spans="1:9" s="67" customFormat="1" ht="18" customHeight="1">
      <c r="A81" s="86">
        <v>80</v>
      </c>
      <c r="B81" s="130" t="s">
        <v>420</v>
      </c>
      <c r="C81" s="131" t="s">
        <v>421</v>
      </c>
      <c r="D81" s="132" t="s">
        <v>120</v>
      </c>
      <c r="E81" s="130" t="s">
        <v>422</v>
      </c>
      <c r="F81" s="133" t="s">
        <v>205</v>
      </c>
      <c r="G81" s="134" t="s">
        <v>40</v>
      </c>
      <c r="H81" s="86"/>
      <c r="I81" s="92" t="s">
        <v>209</v>
      </c>
    </row>
    <row r="82" spans="1:9" s="67" customFormat="1" ht="18" customHeight="1">
      <c r="A82" s="86">
        <v>1</v>
      </c>
      <c r="B82" s="124" t="s">
        <v>423</v>
      </c>
      <c r="C82" s="125" t="s">
        <v>174</v>
      </c>
      <c r="D82" s="129" t="s">
        <v>23</v>
      </c>
      <c r="E82" s="124" t="s">
        <v>424</v>
      </c>
      <c r="F82" s="127" t="s">
        <v>425</v>
      </c>
      <c r="G82" s="128" t="s">
        <v>40</v>
      </c>
      <c r="H82" s="103"/>
      <c r="I82" s="93" t="s">
        <v>206</v>
      </c>
    </row>
    <row r="83" spans="1:9" s="67" customFormat="1" ht="15.95" customHeight="1">
      <c r="A83" s="86">
        <v>2</v>
      </c>
      <c r="B83" s="124" t="s">
        <v>426</v>
      </c>
      <c r="C83" s="125" t="s">
        <v>199</v>
      </c>
      <c r="D83" s="129" t="s">
        <v>23</v>
      </c>
      <c r="E83" s="124" t="s">
        <v>427</v>
      </c>
      <c r="F83" s="127" t="s">
        <v>425</v>
      </c>
      <c r="G83" s="128" t="s">
        <v>40</v>
      </c>
      <c r="H83" s="103"/>
      <c r="I83" s="93" t="s">
        <v>209</v>
      </c>
    </row>
    <row r="84" spans="1:9" s="67" customFormat="1" ht="15.95" customHeight="1">
      <c r="A84" s="86">
        <v>3</v>
      </c>
      <c r="B84" s="124" t="s">
        <v>428</v>
      </c>
      <c r="C84" s="125" t="s">
        <v>151</v>
      </c>
      <c r="D84" s="129" t="s">
        <v>429</v>
      </c>
      <c r="E84" s="124" t="s">
        <v>430</v>
      </c>
      <c r="F84" s="127" t="s">
        <v>425</v>
      </c>
      <c r="G84" s="128" t="s">
        <v>40</v>
      </c>
      <c r="H84" s="103"/>
      <c r="I84" s="93" t="s">
        <v>209</v>
      </c>
    </row>
    <row r="85" spans="1:9" s="67" customFormat="1" ht="15.95" customHeight="1">
      <c r="A85" s="86">
        <v>4</v>
      </c>
      <c r="B85" s="124" t="s">
        <v>431</v>
      </c>
      <c r="C85" s="125" t="s">
        <v>42</v>
      </c>
      <c r="D85" s="129" t="s">
        <v>138</v>
      </c>
      <c r="E85" s="124" t="s">
        <v>432</v>
      </c>
      <c r="F85" s="127" t="s">
        <v>425</v>
      </c>
      <c r="G85" s="128" t="s">
        <v>40</v>
      </c>
      <c r="H85" s="103"/>
      <c r="I85" s="93" t="s">
        <v>209</v>
      </c>
    </row>
    <row r="86" spans="1:9" s="67" customFormat="1" ht="15.95" customHeight="1">
      <c r="A86" s="86">
        <v>5</v>
      </c>
      <c r="B86" s="124" t="s">
        <v>433</v>
      </c>
      <c r="C86" s="125" t="s">
        <v>434</v>
      </c>
      <c r="D86" s="129" t="s">
        <v>113</v>
      </c>
      <c r="E86" s="124" t="s">
        <v>435</v>
      </c>
      <c r="F86" s="127" t="s">
        <v>425</v>
      </c>
      <c r="G86" s="128" t="s">
        <v>40</v>
      </c>
      <c r="H86" s="103"/>
      <c r="I86" s="93" t="s">
        <v>209</v>
      </c>
    </row>
    <row r="87" spans="1:9" s="67" customFormat="1" ht="15.95" customHeight="1">
      <c r="A87" s="86">
        <v>6</v>
      </c>
      <c r="B87" s="124" t="s">
        <v>436</v>
      </c>
      <c r="C87" s="125" t="s">
        <v>437</v>
      </c>
      <c r="D87" s="129" t="s">
        <v>438</v>
      </c>
      <c r="E87" s="124" t="s">
        <v>439</v>
      </c>
      <c r="F87" s="127" t="s">
        <v>425</v>
      </c>
      <c r="G87" s="128" t="s">
        <v>40</v>
      </c>
      <c r="H87" s="103"/>
      <c r="I87" s="93" t="s">
        <v>209</v>
      </c>
    </row>
    <row r="88" spans="1:9" s="67" customFormat="1" ht="15.95" customHeight="1">
      <c r="A88" s="86">
        <v>7</v>
      </c>
      <c r="B88" s="124" t="s">
        <v>440</v>
      </c>
      <c r="C88" s="125" t="s">
        <v>441</v>
      </c>
      <c r="D88" s="129" t="s">
        <v>40</v>
      </c>
      <c r="E88" s="124" t="s">
        <v>442</v>
      </c>
      <c r="F88" s="127" t="s">
        <v>425</v>
      </c>
      <c r="G88" s="128" t="s">
        <v>40</v>
      </c>
      <c r="H88" s="103"/>
      <c r="I88" s="93" t="s">
        <v>209</v>
      </c>
    </row>
    <row r="89" spans="1:9" s="67" customFormat="1" ht="15.95" customHeight="1">
      <c r="A89" s="86">
        <v>8</v>
      </c>
      <c r="B89" s="124" t="s">
        <v>443</v>
      </c>
      <c r="C89" s="125" t="s">
        <v>444</v>
      </c>
      <c r="D89" s="129" t="s">
        <v>156</v>
      </c>
      <c r="E89" s="124" t="s">
        <v>445</v>
      </c>
      <c r="F89" s="127" t="s">
        <v>425</v>
      </c>
      <c r="G89" s="128" t="s">
        <v>40</v>
      </c>
      <c r="H89" s="103"/>
      <c r="I89" s="93" t="s">
        <v>209</v>
      </c>
    </row>
    <row r="90" spans="1:9" s="67" customFormat="1" ht="15.95" customHeight="1">
      <c r="A90" s="86">
        <v>9</v>
      </c>
      <c r="B90" s="124" t="s">
        <v>446</v>
      </c>
      <c r="C90" s="125" t="s">
        <v>447</v>
      </c>
      <c r="D90" s="129" t="s">
        <v>156</v>
      </c>
      <c r="E90" s="124" t="s">
        <v>448</v>
      </c>
      <c r="F90" s="127" t="s">
        <v>425</v>
      </c>
      <c r="G90" s="128" t="s">
        <v>40</v>
      </c>
      <c r="H90" s="103"/>
      <c r="I90" s="93" t="s">
        <v>209</v>
      </c>
    </row>
    <row r="91" spans="1:9" s="67" customFormat="1" ht="15.95" customHeight="1">
      <c r="A91" s="86">
        <v>10</v>
      </c>
      <c r="B91" s="124" t="s">
        <v>449</v>
      </c>
      <c r="C91" s="125" t="s">
        <v>151</v>
      </c>
      <c r="D91" s="129" t="s">
        <v>450</v>
      </c>
      <c r="E91" s="124" t="s">
        <v>451</v>
      </c>
      <c r="F91" s="127" t="s">
        <v>425</v>
      </c>
      <c r="G91" s="128" t="s">
        <v>40</v>
      </c>
      <c r="H91" s="103"/>
      <c r="I91" s="93" t="s">
        <v>209</v>
      </c>
    </row>
    <row r="92" spans="1:9" s="67" customFormat="1" ht="15.95" customHeight="1">
      <c r="A92" s="86">
        <v>11</v>
      </c>
      <c r="B92" s="124" t="s">
        <v>452</v>
      </c>
      <c r="C92" s="125" t="s">
        <v>453</v>
      </c>
      <c r="D92" s="129" t="s">
        <v>253</v>
      </c>
      <c r="E92" s="124" t="s">
        <v>454</v>
      </c>
      <c r="F92" s="127" t="s">
        <v>425</v>
      </c>
      <c r="G92" s="128" t="s">
        <v>40</v>
      </c>
      <c r="H92" s="103"/>
      <c r="I92" s="93" t="s">
        <v>209</v>
      </c>
    </row>
    <row r="93" spans="1:9" s="67" customFormat="1" ht="15.95" customHeight="1">
      <c r="A93" s="86">
        <v>12</v>
      </c>
      <c r="B93" s="124" t="s">
        <v>455</v>
      </c>
      <c r="C93" s="125" t="s">
        <v>93</v>
      </c>
      <c r="D93" s="129" t="s">
        <v>119</v>
      </c>
      <c r="E93" s="124" t="s">
        <v>456</v>
      </c>
      <c r="F93" s="127" t="s">
        <v>425</v>
      </c>
      <c r="G93" s="128" t="s">
        <v>40</v>
      </c>
      <c r="H93" s="103"/>
      <c r="I93" s="93" t="s">
        <v>209</v>
      </c>
    </row>
    <row r="94" spans="1:9" s="67" customFormat="1" ht="15.95" customHeight="1">
      <c r="A94" s="86">
        <v>13</v>
      </c>
      <c r="B94" s="124" t="s">
        <v>457</v>
      </c>
      <c r="C94" s="125" t="s">
        <v>458</v>
      </c>
      <c r="D94" s="129" t="s">
        <v>459</v>
      </c>
      <c r="E94" s="124" t="s">
        <v>460</v>
      </c>
      <c r="F94" s="127" t="s">
        <v>425</v>
      </c>
      <c r="G94" s="128" t="s">
        <v>40</v>
      </c>
      <c r="H94" s="103"/>
      <c r="I94" s="93" t="s">
        <v>209</v>
      </c>
    </row>
    <row r="95" spans="1:9" s="67" customFormat="1" ht="15.95" customHeight="1">
      <c r="A95" s="86">
        <v>14</v>
      </c>
      <c r="B95" s="124" t="s">
        <v>461</v>
      </c>
      <c r="C95" s="125" t="s">
        <v>269</v>
      </c>
      <c r="D95" s="129" t="s">
        <v>59</v>
      </c>
      <c r="E95" s="124" t="s">
        <v>462</v>
      </c>
      <c r="F95" s="127" t="s">
        <v>425</v>
      </c>
      <c r="G95" s="128" t="s">
        <v>40</v>
      </c>
      <c r="H95" s="103"/>
      <c r="I95" s="93" t="s">
        <v>209</v>
      </c>
    </row>
    <row r="96" spans="1:9" s="67" customFormat="1" ht="15.95" customHeight="1">
      <c r="A96" s="86">
        <v>15</v>
      </c>
      <c r="B96" s="124" t="s">
        <v>463</v>
      </c>
      <c r="C96" s="125" t="s">
        <v>263</v>
      </c>
      <c r="D96" s="129" t="s">
        <v>395</v>
      </c>
      <c r="E96" s="124" t="s">
        <v>464</v>
      </c>
      <c r="F96" s="127" t="s">
        <v>425</v>
      </c>
      <c r="G96" s="128" t="s">
        <v>40</v>
      </c>
      <c r="H96" s="103"/>
      <c r="I96" s="93" t="s">
        <v>209</v>
      </c>
    </row>
    <row r="97" spans="1:9" s="67" customFormat="1" ht="15.95" customHeight="1">
      <c r="A97" s="86">
        <v>16</v>
      </c>
      <c r="B97" s="124" t="s">
        <v>465</v>
      </c>
      <c r="C97" s="125" t="s">
        <v>466</v>
      </c>
      <c r="D97" s="129" t="s">
        <v>467</v>
      </c>
      <c r="E97" s="124" t="s">
        <v>468</v>
      </c>
      <c r="F97" s="127" t="s">
        <v>425</v>
      </c>
      <c r="G97" s="128" t="s">
        <v>40</v>
      </c>
      <c r="H97" s="103"/>
      <c r="I97" s="93" t="s">
        <v>209</v>
      </c>
    </row>
    <row r="98" spans="1:9" s="67" customFormat="1" ht="15.95" customHeight="1">
      <c r="A98" s="86">
        <v>17</v>
      </c>
      <c r="B98" s="130" t="s">
        <v>469</v>
      </c>
      <c r="C98" s="131" t="s">
        <v>470</v>
      </c>
      <c r="D98" s="132" t="s">
        <v>51</v>
      </c>
      <c r="E98" s="130" t="s">
        <v>471</v>
      </c>
      <c r="F98" s="133" t="s">
        <v>425</v>
      </c>
      <c r="G98" s="134" t="s">
        <v>40</v>
      </c>
      <c r="H98" s="86"/>
      <c r="I98" s="92" t="s">
        <v>294</v>
      </c>
    </row>
    <row r="99" spans="1:9" s="67" customFormat="1" ht="15.95" customHeight="1">
      <c r="A99" s="86">
        <v>18</v>
      </c>
      <c r="B99" s="130" t="s">
        <v>472</v>
      </c>
      <c r="C99" s="131" t="s">
        <v>473</v>
      </c>
      <c r="D99" s="132" t="s">
        <v>122</v>
      </c>
      <c r="E99" s="130" t="s">
        <v>474</v>
      </c>
      <c r="F99" s="133" t="s">
        <v>425</v>
      </c>
      <c r="G99" s="134" t="s">
        <v>40</v>
      </c>
      <c r="H99" s="86"/>
      <c r="I99" s="92" t="s">
        <v>209</v>
      </c>
    </row>
    <row r="100" spans="1:9" s="67" customFormat="1" ht="15.95" customHeight="1">
      <c r="A100" s="86">
        <v>19</v>
      </c>
      <c r="B100" s="130" t="s">
        <v>475</v>
      </c>
      <c r="C100" s="131" t="s">
        <v>476</v>
      </c>
      <c r="D100" s="132" t="s">
        <v>122</v>
      </c>
      <c r="E100" s="130" t="s">
        <v>477</v>
      </c>
      <c r="F100" s="133" t="s">
        <v>425</v>
      </c>
      <c r="G100" s="134" t="s">
        <v>40</v>
      </c>
      <c r="H100" s="86"/>
      <c r="I100" s="92" t="s">
        <v>209</v>
      </c>
    </row>
    <row r="101" spans="1:9" s="67" customFormat="1" ht="15.95" customHeight="1">
      <c r="A101" s="86">
        <v>20</v>
      </c>
      <c r="B101" s="130" t="s">
        <v>478</v>
      </c>
      <c r="C101" s="131" t="s">
        <v>169</v>
      </c>
      <c r="D101" s="132" t="s">
        <v>479</v>
      </c>
      <c r="E101" s="130" t="s">
        <v>480</v>
      </c>
      <c r="F101" s="133" t="s">
        <v>425</v>
      </c>
      <c r="G101" s="134" t="s">
        <v>40</v>
      </c>
      <c r="H101" s="86"/>
      <c r="I101" s="92" t="s">
        <v>209</v>
      </c>
    </row>
    <row r="102" spans="1:9" s="67" customFormat="1" ht="15.95" customHeight="1">
      <c r="A102" s="86">
        <v>21</v>
      </c>
      <c r="B102" s="130" t="s">
        <v>481</v>
      </c>
      <c r="C102" s="131" t="s">
        <v>482</v>
      </c>
      <c r="D102" s="132" t="s">
        <v>52</v>
      </c>
      <c r="E102" s="130" t="s">
        <v>483</v>
      </c>
      <c r="F102" s="133" t="s">
        <v>425</v>
      </c>
      <c r="G102" s="134" t="s">
        <v>40</v>
      </c>
      <c r="H102" s="86"/>
      <c r="I102" s="92" t="s">
        <v>209</v>
      </c>
    </row>
    <row r="103" spans="1:9" s="67" customFormat="1" ht="15.95" customHeight="1">
      <c r="A103" s="86">
        <v>22</v>
      </c>
      <c r="B103" s="130" t="s">
        <v>484</v>
      </c>
      <c r="C103" s="131" t="s">
        <v>46</v>
      </c>
      <c r="D103" s="132" t="s">
        <v>58</v>
      </c>
      <c r="E103" s="130" t="s">
        <v>485</v>
      </c>
      <c r="F103" s="133" t="s">
        <v>425</v>
      </c>
      <c r="G103" s="134" t="s">
        <v>40</v>
      </c>
      <c r="H103" s="86"/>
      <c r="I103" s="92" t="s">
        <v>209</v>
      </c>
    </row>
    <row r="104" spans="1:9" s="67" customFormat="1" ht="15.95" customHeight="1">
      <c r="A104" s="86">
        <v>23</v>
      </c>
      <c r="B104" s="130" t="s">
        <v>486</v>
      </c>
      <c r="C104" s="131" t="s">
        <v>152</v>
      </c>
      <c r="D104" s="132" t="s">
        <v>487</v>
      </c>
      <c r="E104" s="130" t="s">
        <v>488</v>
      </c>
      <c r="F104" s="133" t="s">
        <v>425</v>
      </c>
      <c r="G104" s="134" t="s">
        <v>40</v>
      </c>
      <c r="H104" s="86"/>
      <c r="I104" s="92" t="s">
        <v>209</v>
      </c>
    </row>
    <row r="105" spans="1:9" s="67" customFormat="1" ht="15.95" customHeight="1">
      <c r="A105" s="86">
        <v>24</v>
      </c>
      <c r="B105" s="130" t="s">
        <v>489</v>
      </c>
      <c r="C105" s="131" t="s">
        <v>490</v>
      </c>
      <c r="D105" s="132" t="s">
        <v>121</v>
      </c>
      <c r="E105" s="130" t="s">
        <v>491</v>
      </c>
      <c r="F105" s="133" t="s">
        <v>425</v>
      </c>
      <c r="G105" s="134" t="s">
        <v>40</v>
      </c>
      <c r="H105" s="86"/>
      <c r="I105" s="92" t="s">
        <v>209</v>
      </c>
    </row>
    <row r="106" spans="1:9" s="67" customFormat="1" ht="15.95" customHeight="1">
      <c r="A106" s="86">
        <v>25</v>
      </c>
      <c r="B106" s="130" t="s">
        <v>492</v>
      </c>
      <c r="C106" s="131" t="s">
        <v>493</v>
      </c>
      <c r="D106" s="132" t="s">
        <v>121</v>
      </c>
      <c r="E106" s="130" t="s">
        <v>494</v>
      </c>
      <c r="F106" s="133" t="s">
        <v>425</v>
      </c>
      <c r="G106" s="134" t="s">
        <v>40</v>
      </c>
      <c r="H106" s="86"/>
      <c r="I106" s="92" t="s">
        <v>209</v>
      </c>
    </row>
    <row r="107" spans="1:9" s="67" customFormat="1" ht="15.95" customHeight="1">
      <c r="A107" s="86">
        <v>26</v>
      </c>
      <c r="B107" s="130" t="s">
        <v>495</v>
      </c>
      <c r="C107" s="131" t="s">
        <v>269</v>
      </c>
      <c r="D107" s="132" t="s">
        <v>173</v>
      </c>
      <c r="E107" s="130" t="s">
        <v>496</v>
      </c>
      <c r="F107" s="133" t="s">
        <v>425</v>
      </c>
      <c r="G107" s="134" t="s">
        <v>40</v>
      </c>
      <c r="H107" s="86"/>
      <c r="I107" s="92" t="s">
        <v>209</v>
      </c>
    </row>
    <row r="108" spans="1:9" s="67" customFormat="1" ht="15.95" customHeight="1">
      <c r="A108" s="86">
        <v>27</v>
      </c>
      <c r="B108" s="130" t="s">
        <v>497</v>
      </c>
      <c r="C108" s="131" t="s">
        <v>115</v>
      </c>
      <c r="D108" s="132" t="s">
        <v>173</v>
      </c>
      <c r="E108" s="130" t="s">
        <v>498</v>
      </c>
      <c r="F108" s="133" t="s">
        <v>425</v>
      </c>
      <c r="G108" s="134" t="s">
        <v>40</v>
      </c>
      <c r="H108" s="86"/>
      <c r="I108" s="92" t="s">
        <v>209</v>
      </c>
    </row>
    <row r="109" spans="1:9" s="67" customFormat="1" ht="15.95" customHeight="1">
      <c r="A109" s="86">
        <v>28</v>
      </c>
      <c r="B109" s="130" t="s">
        <v>499</v>
      </c>
      <c r="C109" s="131" t="s">
        <v>350</v>
      </c>
      <c r="D109" s="132" t="s">
        <v>159</v>
      </c>
      <c r="E109" s="130" t="s">
        <v>500</v>
      </c>
      <c r="F109" s="133" t="s">
        <v>425</v>
      </c>
      <c r="G109" s="134" t="s">
        <v>40</v>
      </c>
      <c r="H109" s="86"/>
      <c r="I109" s="92" t="s">
        <v>209</v>
      </c>
    </row>
    <row r="110" spans="1:9" s="67" customFormat="1" ht="15.95" customHeight="1">
      <c r="A110" s="86">
        <v>29</v>
      </c>
      <c r="B110" s="130" t="s">
        <v>501</v>
      </c>
      <c r="C110" s="131" t="s">
        <v>24</v>
      </c>
      <c r="D110" s="132" t="s">
        <v>375</v>
      </c>
      <c r="E110" s="130" t="s">
        <v>502</v>
      </c>
      <c r="F110" s="133" t="s">
        <v>425</v>
      </c>
      <c r="G110" s="134" t="s">
        <v>40</v>
      </c>
      <c r="H110" s="86"/>
      <c r="I110" s="92" t="s">
        <v>209</v>
      </c>
    </row>
    <row r="111" spans="1:9" s="67" customFormat="1" ht="15.95" customHeight="1">
      <c r="A111" s="86">
        <v>30</v>
      </c>
      <c r="B111" s="130" t="s">
        <v>503</v>
      </c>
      <c r="C111" s="131" t="s">
        <v>181</v>
      </c>
      <c r="D111" s="132" t="s">
        <v>110</v>
      </c>
      <c r="E111" s="130" t="s">
        <v>504</v>
      </c>
      <c r="F111" s="133" t="s">
        <v>425</v>
      </c>
      <c r="G111" s="134" t="s">
        <v>40</v>
      </c>
      <c r="H111" s="86"/>
      <c r="I111" s="92" t="s">
        <v>209</v>
      </c>
    </row>
    <row r="112" spans="1:9" s="67" customFormat="1" ht="15.95" customHeight="1">
      <c r="A112" s="86">
        <v>31</v>
      </c>
      <c r="B112" s="130" t="s">
        <v>505</v>
      </c>
      <c r="C112" s="131" t="s">
        <v>116</v>
      </c>
      <c r="D112" s="132" t="s">
        <v>506</v>
      </c>
      <c r="E112" s="130" t="s">
        <v>507</v>
      </c>
      <c r="F112" s="133" t="s">
        <v>425</v>
      </c>
      <c r="G112" s="134" t="s">
        <v>40</v>
      </c>
      <c r="H112" s="86"/>
      <c r="I112" s="92" t="s">
        <v>209</v>
      </c>
    </row>
    <row r="113" spans="1:9" s="67" customFormat="1" ht="15.95" customHeight="1">
      <c r="A113" s="86">
        <v>32</v>
      </c>
      <c r="B113" s="130" t="s">
        <v>508</v>
      </c>
      <c r="C113" s="131" t="s">
        <v>509</v>
      </c>
      <c r="D113" s="132" t="s">
        <v>149</v>
      </c>
      <c r="E113" s="130" t="s">
        <v>510</v>
      </c>
      <c r="F113" s="133" t="s">
        <v>425</v>
      </c>
      <c r="G113" s="134" t="s">
        <v>40</v>
      </c>
      <c r="H113" s="86"/>
      <c r="I113" s="92" t="s">
        <v>209</v>
      </c>
    </row>
    <row r="114" spans="1:9" s="67" customFormat="1" ht="15.95" customHeight="1">
      <c r="A114" s="86">
        <v>1</v>
      </c>
      <c r="B114" s="124" t="s">
        <v>511</v>
      </c>
      <c r="C114" s="125" t="s">
        <v>512</v>
      </c>
      <c r="D114" s="129" t="s">
        <v>60</v>
      </c>
      <c r="E114" s="124" t="s">
        <v>513</v>
      </c>
      <c r="F114" s="127" t="s">
        <v>514</v>
      </c>
      <c r="G114" s="128" t="s">
        <v>40</v>
      </c>
      <c r="H114" s="103"/>
      <c r="I114" s="93" t="s">
        <v>206</v>
      </c>
    </row>
    <row r="115" spans="1:9" s="67" customFormat="1" ht="15.95" customHeight="1">
      <c r="A115" s="86">
        <v>2</v>
      </c>
      <c r="B115" s="124" t="s">
        <v>515</v>
      </c>
      <c r="C115" s="125" t="s">
        <v>437</v>
      </c>
      <c r="D115" s="129" t="s">
        <v>51</v>
      </c>
      <c r="E115" s="124" t="s">
        <v>516</v>
      </c>
      <c r="F115" s="127" t="s">
        <v>514</v>
      </c>
      <c r="G115" s="128" t="s">
        <v>40</v>
      </c>
      <c r="H115" s="103"/>
      <c r="I115" s="93" t="s">
        <v>209</v>
      </c>
    </row>
    <row r="116" spans="1:9" s="67" customFormat="1" ht="15.95" customHeight="1">
      <c r="A116" s="86">
        <v>3</v>
      </c>
      <c r="B116" s="124" t="s">
        <v>517</v>
      </c>
      <c r="C116" s="125" t="s">
        <v>518</v>
      </c>
      <c r="D116" s="129" t="s">
        <v>101</v>
      </c>
      <c r="E116" s="124" t="s">
        <v>519</v>
      </c>
      <c r="F116" s="127" t="s">
        <v>514</v>
      </c>
      <c r="G116" s="128" t="s">
        <v>40</v>
      </c>
      <c r="H116" s="103"/>
      <c r="I116" s="93" t="s">
        <v>209</v>
      </c>
    </row>
    <row r="117" spans="1:9" s="67" customFormat="1" ht="15.95" customHeight="1">
      <c r="A117" s="86">
        <v>4</v>
      </c>
      <c r="B117" s="124" t="s">
        <v>520</v>
      </c>
      <c r="C117" s="125" t="s">
        <v>24</v>
      </c>
      <c r="D117" s="129" t="s">
        <v>49</v>
      </c>
      <c r="E117" s="124" t="s">
        <v>521</v>
      </c>
      <c r="F117" s="127" t="s">
        <v>514</v>
      </c>
      <c r="G117" s="128" t="s">
        <v>40</v>
      </c>
      <c r="H117" s="103"/>
      <c r="I117" s="93" t="s">
        <v>209</v>
      </c>
    </row>
    <row r="118" spans="1:9" s="67" customFormat="1" ht="15.95" customHeight="1">
      <c r="A118" s="86">
        <v>5</v>
      </c>
      <c r="B118" s="124" t="s">
        <v>522</v>
      </c>
      <c r="C118" s="125" t="s">
        <v>109</v>
      </c>
      <c r="D118" s="129" t="s">
        <v>138</v>
      </c>
      <c r="E118" s="124" t="s">
        <v>523</v>
      </c>
      <c r="F118" s="127" t="s">
        <v>514</v>
      </c>
      <c r="G118" s="128" t="s">
        <v>40</v>
      </c>
      <c r="H118" s="103"/>
      <c r="I118" s="93" t="s">
        <v>209</v>
      </c>
    </row>
    <row r="119" spans="1:9" s="67" customFormat="1" ht="15.95" customHeight="1">
      <c r="A119" s="86">
        <v>6</v>
      </c>
      <c r="B119" s="124" t="s">
        <v>524</v>
      </c>
      <c r="C119" s="125" t="s">
        <v>167</v>
      </c>
      <c r="D119" s="129" t="s">
        <v>113</v>
      </c>
      <c r="E119" s="124" t="s">
        <v>525</v>
      </c>
      <c r="F119" s="127" t="s">
        <v>514</v>
      </c>
      <c r="G119" s="128" t="s">
        <v>40</v>
      </c>
      <c r="H119" s="103"/>
      <c r="I119" s="93" t="s">
        <v>209</v>
      </c>
    </row>
    <row r="120" spans="1:9" s="67" customFormat="1" ht="15.95" customHeight="1">
      <c r="A120" s="86">
        <v>7</v>
      </c>
      <c r="B120" s="124" t="s">
        <v>526</v>
      </c>
      <c r="C120" s="125" t="s">
        <v>135</v>
      </c>
      <c r="D120" s="129" t="s">
        <v>113</v>
      </c>
      <c r="E120" s="124" t="s">
        <v>356</v>
      </c>
      <c r="F120" s="127" t="s">
        <v>514</v>
      </c>
      <c r="G120" s="128" t="s">
        <v>40</v>
      </c>
      <c r="H120" s="103"/>
      <c r="I120" s="93" t="s">
        <v>209</v>
      </c>
    </row>
    <row r="121" spans="1:9" s="67" customFormat="1" ht="15.95" customHeight="1">
      <c r="A121" s="86">
        <v>8</v>
      </c>
      <c r="B121" s="124" t="s">
        <v>527</v>
      </c>
      <c r="C121" s="125" t="s">
        <v>528</v>
      </c>
      <c r="D121" s="129" t="s">
        <v>39</v>
      </c>
      <c r="E121" s="124" t="s">
        <v>529</v>
      </c>
      <c r="F121" s="127" t="s">
        <v>514</v>
      </c>
      <c r="G121" s="128" t="s">
        <v>40</v>
      </c>
      <c r="H121" s="103"/>
      <c r="I121" s="93" t="s">
        <v>209</v>
      </c>
    </row>
    <row r="122" spans="1:9" s="67" customFormat="1" ht="15.95" customHeight="1">
      <c r="A122" s="86">
        <v>9</v>
      </c>
      <c r="B122" s="124" t="s">
        <v>530</v>
      </c>
      <c r="C122" s="125" t="s">
        <v>531</v>
      </c>
      <c r="D122" s="129" t="s">
        <v>532</v>
      </c>
      <c r="E122" s="124" t="s">
        <v>533</v>
      </c>
      <c r="F122" s="127" t="s">
        <v>514</v>
      </c>
      <c r="G122" s="128" t="s">
        <v>40</v>
      </c>
      <c r="H122" s="103"/>
      <c r="I122" s="93" t="s">
        <v>209</v>
      </c>
    </row>
    <row r="123" spans="1:9" s="67" customFormat="1" ht="15.95" customHeight="1">
      <c r="A123" s="86">
        <v>10</v>
      </c>
      <c r="B123" s="124" t="s">
        <v>534</v>
      </c>
      <c r="C123" s="125" t="s">
        <v>535</v>
      </c>
      <c r="D123" s="129" t="s">
        <v>154</v>
      </c>
      <c r="E123" s="124" t="s">
        <v>536</v>
      </c>
      <c r="F123" s="127" t="s">
        <v>514</v>
      </c>
      <c r="G123" s="128" t="s">
        <v>40</v>
      </c>
      <c r="H123" s="103"/>
      <c r="I123" s="93" t="s">
        <v>209</v>
      </c>
    </row>
    <row r="124" spans="1:9" s="67" customFormat="1" ht="15.95" customHeight="1">
      <c r="A124" s="86">
        <v>11</v>
      </c>
      <c r="B124" s="124" t="s">
        <v>537</v>
      </c>
      <c r="C124" s="125" t="s">
        <v>22</v>
      </c>
      <c r="D124" s="129" t="s">
        <v>155</v>
      </c>
      <c r="E124" s="124" t="s">
        <v>538</v>
      </c>
      <c r="F124" s="127" t="s">
        <v>514</v>
      </c>
      <c r="G124" s="128" t="s">
        <v>40</v>
      </c>
      <c r="H124" s="103"/>
      <c r="I124" s="93" t="s">
        <v>209</v>
      </c>
    </row>
    <row r="125" spans="1:9" s="67" customFormat="1" ht="15.95" customHeight="1">
      <c r="A125" s="86">
        <v>12</v>
      </c>
      <c r="B125" s="124" t="s">
        <v>539</v>
      </c>
      <c r="C125" s="125" t="s">
        <v>24</v>
      </c>
      <c r="D125" s="129" t="s">
        <v>540</v>
      </c>
      <c r="E125" s="124" t="s">
        <v>541</v>
      </c>
      <c r="F125" s="127" t="s">
        <v>514</v>
      </c>
      <c r="G125" s="128" t="s">
        <v>40</v>
      </c>
      <c r="H125" s="103"/>
      <c r="I125" s="93" t="s">
        <v>209</v>
      </c>
    </row>
    <row r="126" spans="1:9" s="67" customFormat="1" ht="15.95" customHeight="1">
      <c r="A126" s="86">
        <v>13</v>
      </c>
      <c r="B126" s="124" t="s">
        <v>542</v>
      </c>
      <c r="C126" s="125" t="s">
        <v>543</v>
      </c>
      <c r="D126" s="129" t="s">
        <v>544</v>
      </c>
      <c r="E126" s="124" t="s">
        <v>545</v>
      </c>
      <c r="F126" s="127" t="s">
        <v>514</v>
      </c>
      <c r="G126" s="128" t="s">
        <v>40</v>
      </c>
      <c r="H126" s="127"/>
      <c r="I126" s="93" t="s">
        <v>209</v>
      </c>
    </row>
    <row r="127" spans="1:9" s="67" customFormat="1" ht="15.95" customHeight="1">
      <c r="A127" s="86">
        <v>14</v>
      </c>
      <c r="B127" s="124" t="s">
        <v>546</v>
      </c>
      <c r="C127" s="125" t="s">
        <v>547</v>
      </c>
      <c r="D127" s="129" t="s">
        <v>59</v>
      </c>
      <c r="E127" s="124" t="s">
        <v>548</v>
      </c>
      <c r="F127" s="127" t="s">
        <v>514</v>
      </c>
      <c r="G127" s="128" t="s">
        <v>40</v>
      </c>
      <c r="H127" s="103"/>
      <c r="I127" s="93" t="s">
        <v>209</v>
      </c>
    </row>
    <row r="128" spans="1:9" s="67" customFormat="1" ht="15.95" customHeight="1">
      <c r="A128" s="86">
        <v>15</v>
      </c>
      <c r="B128" s="124" t="s">
        <v>549</v>
      </c>
      <c r="C128" s="125" t="s">
        <v>550</v>
      </c>
      <c r="D128" s="129" t="s">
        <v>108</v>
      </c>
      <c r="E128" s="124" t="s">
        <v>551</v>
      </c>
      <c r="F128" s="127" t="s">
        <v>514</v>
      </c>
      <c r="G128" s="128" t="s">
        <v>40</v>
      </c>
      <c r="H128" s="103"/>
      <c r="I128" s="93" t="s">
        <v>209</v>
      </c>
    </row>
    <row r="129" spans="1:9" s="67" customFormat="1" ht="15.95" customHeight="1">
      <c r="A129" s="86">
        <v>16</v>
      </c>
      <c r="B129" s="124" t="s">
        <v>552</v>
      </c>
      <c r="C129" s="125" t="s">
        <v>553</v>
      </c>
      <c r="D129" s="129" t="s">
        <v>554</v>
      </c>
      <c r="E129" s="124" t="s">
        <v>555</v>
      </c>
      <c r="F129" s="127" t="s">
        <v>514</v>
      </c>
      <c r="G129" s="128" t="s">
        <v>40</v>
      </c>
      <c r="H129" s="103"/>
      <c r="I129" s="93" t="s">
        <v>209</v>
      </c>
    </row>
    <row r="130" spans="1:9" s="67" customFormat="1" ht="15.95" customHeight="1">
      <c r="A130" s="86">
        <v>17</v>
      </c>
      <c r="B130" s="124" t="s">
        <v>556</v>
      </c>
      <c r="C130" s="125" t="s">
        <v>557</v>
      </c>
      <c r="D130" s="129" t="s">
        <v>558</v>
      </c>
      <c r="E130" s="124" t="s">
        <v>559</v>
      </c>
      <c r="F130" s="127" t="s">
        <v>514</v>
      </c>
      <c r="G130" s="128" t="s">
        <v>40</v>
      </c>
      <c r="H130" s="103"/>
      <c r="I130" s="93" t="s">
        <v>209</v>
      </c>
    </row>
    <row r="131" spans="1:9" s="67" customFormat="1" ht="15.95" customHeight="1">
      <c r="A131" s="86">
        <v>18</v>
      </c>
      <c r="B131" s="124" t="s">
        <v>560</v>
      </c>
      <c r="C131" s="125" t="s">
        <v>103</v>
      </c>
      <c r="D131" s="129" t="s">
        <v>561</v>
      </c>
      <c r="E131" s="124" t="s">
        <v>562</v>
      </c>
      <c r="F131" s="127" t="s">
        <v>514</v>
      </c>
      <c r="G131" s="128" t="s">
        <v>40</v>
      </c>
      <c r="H131" s="103"/>
      <c r="I131" s="93" t="s">
        <v>209</v>
      </c>
    </row>
    <row r="132" spans="1:9" s="67" customFormat="1" ht="15.95" customHeight="1">
      <c r="A132" s="86">
        <v>19</v>
      </c>
      <c r="B132" s="124" t="s">
        <v>563</v>
      </c>
      <c r="C132" s="125" t="s">
        <v>564</v>
      </c>
      <c r="D132" s="129" t="s">
        <v>130</v>
      </c>
      <c r="E132" s="124" t="s">
        <v>562</v>
      </c>
      <c r="F132" s="127" t="s">
        <v>514</v>
      </c>
      <c r="G132" s="128" t="s">
        <v>40</v>
      </c>
      <c r="H132" s="103"/>
      <c r="I132" s="93" t="s">
        <v>209</v>
      </c>
    </row>
    <row r="133" spans="1:9" s="67" customFormat="1" ht="15.95" customHeight="1">
      <c r="A133" s="86">
        <v>20</v>
      </c>
      <c r="B133" s="124" t="s">
        <v>565</v>
      </c>
      <c r="C133" s="125" t="s">
        <v>127</v>
      </c>
      <c r="D133" s="129" t="s">
        <v>168</v>
      </c>
      <c r="E133" s="124" t="s">
        <v>566</v>
      </c>
      <c r="F133" s="127" t="s">
        <v>514</v>
      </c>
      <c r="G133" s="128" t="s">
        <v>40</v>
      </c>
      <c r="H133" s="103"/>
      <c r="I133" s="93" t="s">
        <v>209</v>
      </c>
    </row>
    <row r="134" spans="1:9" s="67" customFormat="1" ht="15.95" customHeight="1">
      <c r="A134" s="86">
        <v>21</v>
      </c>
      <c r="B134" s="124" t="s">
        <v>567</v>
      </c>
      <c r="C134" s="125" t="s">
        <v>568</v>
      </c>
      <c r="D134" s="129" t="s">
        <v>45</v>
      </c>
      <c r="E134" s="124" t="s">
        <v>569</v>
      </c>
      <c r="F134" s="127" t="s">
        <v>514</v>
      </c>
      <c r="G134" s="128" t="s">
        <v>40</v>
      </c>
      <c r="H134" s="103"/>
      <c r="I134" s="93" t="s">
        <v>209</v>
      </c>
    </row>
    <row r="135" spans="1:9" s="67" customFormat="1" ht="15.95" customHeight="1">
      <c r="A135" s="86">
        <v>22</v>
      </c>
      <c r="B135" s="130" t="s">
        <v>570</v>
      </c>
      <c r="C135" s="131" t="s">
        <v>97</v>
      </c>
      <c r="D135" s="132" t="s">
        <v>94</v>
      </c>
      <c r="E135" s="130" t="s">
        <v>571</v>
      </c>
      <c r="F135" s="133" t="s">
        <v>514</v>
      </c>
      <c r="G135" s="134" t="s">
        <v>40</v>
      </c>
      <c r="H135" s="86"/>
      <c r="I135" s="91" t="s">
        <v>294</v>
      </c>
    </row>
    <row r="136" spans="1:9" s="67" customFormat="1" ht="15.95" customHeight="1">
      <c r="A136" s="86">
        <v>23</v>
      </c>
      <c r="B136" s="130" t="s">
        <v>572</v>
      </c>
      <c r="C136" s="131" t="s">
        <v>512</v>
      </c>
      <c r="D136" s="132" t="s">
        <v>573</v>
      </c>
      <c r="E136" s="130" t="s">
        <v>574</v>
      </c>
      <c r="F136" s="133" t="s">
        <v>514</v>
      </c>
      <c r="G136" s="134" t="s">
        <v>40</v>
      </c>
      <c r="H136" s="86"/>
      <c r="I136" s="92" t="s">
        <v>209</v>
      </c>
    </row>
    <row r="137" spans="1:9" s="67" customFormat="1" ht="15.95" customHeight="1">
      <c r="A137" s="86">
        <v>24</v>
      </c>
      <c r="B137" s="130" t="s">
        <v>575</v>
      </c>
      <c r="C137" s="131" t="s">
        <v>116</v>
      </c>
      <c r="D137" s="132" t="s">
        <v>576</v>
      </c>
      <c r="E137" s="130" t="s">
        <v>218</v>
      </c>
      <c r="F137" s="133" t="s">
        <v>514</v>
      </c>
      <c r="G137" s="134" t="s">
        <v>40</v>
      </c>
      <c r="H137" s="86"/>
      <c r="I137" s="92" t="s">
        <v>209</v>
      </c>
    </row>
    <row r="138" spans="1:9" s="67" customFormat="1" ht="15.95" customHeight="1">
      <c r="A138" s="86">
        <v>25</v>
      </c>
      <c r="B138" s="130" t="s">
        <v>577</v>
      </c>
      <c r="C138" s="131" t="s">
        <v>578</v>
      </c>
      <c r="D138" s="132" t="s">
        <v>576</v>
      </c>
      <c r="E138" s="130" t="s">
        <v>579</v>
      </c>
      <c r="F138" s="133" t="s">
        <v>514</v>
      </c>
      <c r="G138" s="134" t="s">
        <v>40</v>
      </c>
      <c r="H138" s="86"/>
      <c r="I138" s="92" t="s">
        <v>209</v>
      </c>
    </row>
    <row r="139" spans="1:9" s="67" customFormat="1" ht="15.95" customHeight="1">
      <c r="A139" s="86">
        <v>26</v>
      </c>
      <c r="B139" s="130" t="s">
        <v>580</v>
      </c>
      <c r="C139" s="131" t="s">
        <v>581</v>
      </c>
      <c r="D139" s="132" t="s">
        <v>582</v>
      </c>
      <c r="E139" s="130" t="s">
        <v>583</v>
      </c>
      <c r="F139" s="133" t="s">
        <v>514</v>
      </c>
      <c r="G139" s="134" t="s">
        <v>40</v>
      </c>
      <c r="H139" s="86"/>
      <c r="I139" s="92" t="s">
        <v>209</v>
      </c>
    </row>
    <row r="140" spans="1:9" s="67" customFormat="1" ht="15.95" customHeight="1">
      <c r="A140" s="86">
        <v>27</v>
      </c>
      <c r="B140" s="130" t="s">
        <v>584</v>
      </c>
      <c r="C140" s="131" t="s">
        <v>585</v>
      </c>
      <c r="D140" s="132" t="s">
        <v>154</v>
      </c>
      <c r="E140" s="130" t="s">
        <v>320</v>
      </c>
      <c r="F140" s="133" t="s">
        <v>514</v>
      </c>
      <c r="G140" s="134" t="s">
        <v>40</v>
      </c>
      <c r="H140" s="86"/>
      <c r="I140" s="92" t="s">
        <v>209</v>
      </c>
    </row>
    <row r="141" spans="1:9" s="67" customFormat="1" ht="15.95" customHeight="1">
      <c r="A141" s="86">
        <v>28</v>
      </c>
      <c r="B141" s="130" t="s">
        <v>586</v>
      </c>
      <c r="C141" s="131" t="s">
        <v>587</v>
      </c>
      <c r="D141" s="132" t="s">
        <v>188</v>
      </c>
      <c r="E141" s="130" t="s">
        <v>588</v>
      </c>
      <c r="F141" s="133" t="s">
        <v>514</v>
      </c>
      <c r="G141" s="134" t="s">
        <v>40</v>
      </c>
      <c r="H141" s="86"/>
      <c r="I141" s="92" t="s">
        <v>209</v>
      </c>
    </row>
    <row r="142" spans="1:9" s="67" customFormat="1" ht="15.95" customHeight="1">
      <c r="A142" s="86">
        <v>29</v>
      </c>
      <c r="B142" s="130" t="s">
        <v>589</v>
      </c>
      <c r="C142" s="131" t="s">
        <v>590</v>
      </c>
      <c r="D142" s="132" t="s">
        <v>156</v>
      </c>
      <c r="E142" s="130" t="s">
        <v>591</v>
      </c>
      <c r="F142" s="133" t="s">
        <v>514</v>
      </c>
      <c r="G142" s="134" t="s">
        <v>40</v>
      </c>
      <c r="H142" s="86"/>
      <c r="I142" s="92" t="s">
        <v>209</v>
      </c>
    </row>
    <row r="143" spans="1:9" s="67" customFormat="1" ht="15.95" customHeight="1">
      <c r="A143" s="86">
        <v>30</v>
      </c>
      <c r="B143" s="130" t="s">
        <v>592</v>
      </c>
      <c r="C143" s="131" t="s">
        <v>593</v>
      </c>
      <c r="D143" s="132" t="s">
        <v>118</v>
      </c>
      <c r="E143" s="130" t="s">
        <v>594</v>
      </c>
      <c r="F143" s="133" t="s">
        <v>514</v>
      </c>
      <c r="G143" s="134" t="s">
        <v>40</v>
      </c>
      <c r="H143" s="86"/>
      <c r="I143" s="92" t="s">
        <v>209</v>
      </c>
    </row>
    <row r="144" spans="1:9" s="67" customFormat="1" ht="15.95" customHeight="1">
      <c r="A144" s="86">
        <v>31</v>
      </c>
      <c r="B144" s="130" t="s">
        <v>595</v>
      </c>
      <c r="C144" s="131" t="s">
        <v>596</v>
      </c>
      <c r="D144" s="132" t="s">
        <v>597</v>
      </c>
      <c r="E144" s="130" t="s">
        <v>598</v>
      </c>
      <c r="F144" s="133" t="s">
        <v>514</v>
      </c>
      <c r="G144" s="134" t="s">
        <v>40</v>
      </c>
      <c r="H144" s="86"/>
      <c r="I144" s="92" t="s">
        <v>209</v>
      </c>
    </row>
    <row r="145" spans="1:9" s="67" customFormat="1" ht="15.95" customHeight="1">
      <c r="A145" s="86">
        <v>32</v>
      </c>
      <c r="B145" s="130" t="s">
        <v>599</v>
      </c>
      <c r="C145" s="131" t="s">
        <v>46</v>
      </c>
      <c r="D145" s="132" t="s">
        <v>253</v>
      </c>
      <c r="E145" s="130" t="s">
        <v>600</v>
      </c>
      <c r="F145" s="133" t="s">
        <v>514</v>
      </c>
      <c r="G145" s="134" t="s">
        <v>40</v>
      </c>
      <c r="H145" s="86"/>
      <c r="I145" s="92" t="s">
        <v>209</v>
      </c>
    </row>
    <row r="146" spans="1:9" s="67" customFormat="1" ht="15.95" customHeight="1">
      <c r="A146" s="86">
        <v>33</v>
      </c>
      <c r="B146" s="130" t="s">
        <v>601</v>
      </c>
      <c r="C146" s="131" t="s">
        <v>105</v>
      </c>
      <c r="D146" s="132" t="s">
        <v>106</v>
      </c>
      <c r="E146" s="130" t="s">
        <v>602</v>
      </c>
      <c r="F146" s="133" t="s">
        <v>514</v>
      </c>
      <c r="G146" s="134" t="s">
        <v>40</v>
      </c>
      <c r="H146" s="86"/>
      <c r="I146" s="92" t="s">
        <v>209</v>
      </c>
    </row>
    <row r="147" spans="1:9" s="67" customFormat="1" ht="15.95" customHeight="1">
      <c r="A147" s="86">
        <v>34</v>
      </c>
      <c r="B147" s="130" t="s">
        <v>603</v>
      </c>
      <c r="C147" s="131" t="s">
        <v>604</v>
      </c>
      <c r="D147" s="132" t="s">
        <v>119</v>
      </c>
      <c r="E147" s="130" t="s">
        <v>605</v>
      </c>
      <c r="F147" s="133" t="s">
        <v>514</v>
      </c>
      <c r="G147" s="134" t="s">
        <v>40</v>
      </c>
      <c r="H147" s="86"/>
      <c r="I147" s="92" t="s">
        <v>209</v>
      </c>
    </row>
    <row r="148" spans="1:9" s="67" customFormat="1" ht="15.95" customHeight="1">
      <c r="A148" s="86">
        <v>35</v>
      </c>
      <c r="B148" s="130" t="s">
        <v>606</v>
      </c>
      <c r="C148" s="131" t="s">
        <v>263</v>
      </c>
      <c r="D148" s="132" t="s">
        <v>375</v>
      </c>
      <c r="E148" s="130" t="s">
        <v>607</v>
      </c>
      <c r="F148" s="133" t="s">
        <v>514</v>
      </c>
      <c r="G148" s="134" t="s">
        <v>40</v>
      </c>
      <c r="H148" s="86"/>
      <c r="I148" s="92" t="s">
        <v>209</v>
      </c>
    </row>
    <row r="149" spans="1:9" s="67" customFormat="1" ht="15.95" customHeight="1">
      <c r="A149" s="86">
        <v>36</v>
      </c>
      <c r="B149" s="130" t="s">
        <v>608</v>
      </c>
      <c r="C149" s="131" t="s">
        <v>609</v>
      </c>
      <c r="D149" s="132" t="s">
        <v>43</v>
      </c>
      <c r="E149" s="130" t="s">
        <v>610</v>
      </c>
      <c r="F149" s="133" t="s">
        <v>514</v>
      </c>
      <c r="G149" s="134" t="s">
        <v>40</v>
      </c>
      <c r="H149" s="86"/>
      <c r="I149" s="92" t="s">
        <v>209</v>
      </c>
    </row>
    <row r="150" spans="1:9" s="67" customFormat="1" ht="15.95" customHeight="1">
      <c r="A150" s="86">
        <v>37</v>
      </c>
      <c r="B150" s="130" t="s">
        <v>611</v>
      </c>
      <c r="C150" s="131" t="s">
        <v>612</v>
      </c>
      <c r="D150" s="132" t="s">
        <v>55</v>
      </c>
      <c r="E150" s="130" t="s">
        <v>494</v>
      </c>
      <c r="F150" s="133" t="s">
        <v>514</v>
      </c>
      <c r="G150" s="134" t="s">
        <v>40</v>
      </c>
      <c r="H150" s="86"/>
      <c r="I150" s="92" t="s">
        <v>209</v>
      </c>
    </row>
    <row r="151" spans="1:9" s="67" customFormat="1" ht="15.95" customHeight="1">
      <c r="A151" s="86">
        <v>38</v>
      </c>
      <c r="B151" s="130" t="s">
        <v>613</v>
      </c>
      <c r="C151" s="131" t="s">
        <v>103</v>
      </c>
      <c r="D151" s="132" t="s">
        <v>50</v>
      </c>
      <c r="E151" s="130" t="s">
        <v>614</v>
      </c>
      <c r="F151" s="133" t="s">
        <v>514</v>
      </c>
      <c r="G151" s="134" t="s">
        <v>40</v>
      </c>
      <c r="H151" s="86"/>
      <c r="I151" s="92" t="s">
        <v>209</v>
      </c>
    </row>
    <row r="152" spans="1:9" s="67" customFormat="1" ht="15.95" customHeight="1">
      <c r="A152" s="86">
        <v>39</v>
      </c>
      <c r="B152" s="130" t="s">
        <v>615</v>
      </c>
      <c r="C152" s="131" t="s">
        <v>616</v>
      </c>
      <c r="D152" s="132" t="s">
        <v>130</v>
      </c>
      <c r="E152" s="130" t="s">
        <v>617</v>
      </c>
      <c r="F152" s="133" t="s">
        <v>514</v>
      </c>
      <c r="G152" s="134" t="s">
        <v>40</v>
      </c>
      <c r="H152" s="86"/>
      <c r="I152" s="92" t="s">
        <v>209</v>
      </c>
    </row>
    <row r="153" spans="1:9" s="67" customFormat="1" ht="15.95" customHeight="1">
      <c r="A153" s="86">
        <v>40</v>
      </c>
      <c r="B153" s="130" t="s">
        <v>618</v>
      </c>
      <c r="C153" s="131" t="s">
        <v>531</v>
      </c>
      <c r="D153" s="132" t="s">
        <v>619</v>
      </c>
      <c r="E153" s="130" t="s">
        <v>620</v>
      </c>
      <c r="F153" s="133" t="s">
        <v>514</v>
      </c>
      <c r="G153" s="134" t="s">
        <v>40</v>
      </c>
      <c r="H153" s="86"/>
      <c r="I153" s="92" t="s">
        <v>209</v>
      </c>
    </row>
    <row r="154" spans="1:9" s="67" customFormat="1" ht="15.95" customHeight="1">
      <c r="A154" s="86">
        <v>41</v>
      </c>
      <c r="B154" s="130" t="s">
        <v>621</v>
      </c>
      <c r="C154" s="131" t="s">
        <v>127</v>
      </c>
      <c r="D154" s="132" t="s">
        <v>619</v>
      </c>
      <c r="E154" s="130" t="s">
        <v>622</v>
      </c>
      <c r="F154" s="133" t="s">
        <v>514</v>
      </c>
      <c r="G154" s="134" t="s">
        <v>40</v>
      </c>
      <c r="H154" s="86"/>
      <c r="I154" s="92" t="s">
        <v>209</v>
      </c>
    </row>
    <row r="155" spans="1:9" s="67" customFormat="1" ht="15.95" customHeight="1">
      <c r="A155" s="86">
        <v>42</v>
      </c>
      <c r="B155" s="130" t="s">
        <v>623</v>
      </c>
      <c r="C155" s="131" t="s">
        <v>624</v>
      </c>
      <c r="D155" s="132" t="s">
        <v>148</v>
      </c>
      <c r="E155" s="130" t="s">
        <v>625</v>
      </c>
      <c r="F155" s="133" t="s">
        <v>514</v>
      </c>
      <c r="G155" s="134" t="s">
        <v>40</v>
      </c>
      <c r="H155" s="86"/>
      <c r="I155" s="92" t="s">
        <v>209</v>
      </c>
    </row>
    <row r="156" spans="1:9" s="67" customFormat="1" ht="15.95" customHeight="1">
      <c r="A156" s="86">
        <v>43</v>
      </c>
      <c r="B156" s="130" t="s">
        <v>626</v>
      </c>
      <c r="C156" s="131" t="s">
        <v>57</v>
      </c>
      <c r="D156" s="132" t="s">
        <v>148</v>
      </c>
      <c r="E156" s="130" t="s">
        <v>627</v>
      </c>
      <c r="F156" s="133" t="s">
        <v>514</v>
      </c>
      <c r="G156" s="134" t="s">
        <v>40</v>
      </c>
      <c r="H156" s="86"/>
      <c r="I156" s="92" t="s">
        <v>209</v>
      </c>
    </row>
    <row r="157" spans="1:9" s="67" customFormat="1" ht="15.95" customHeight="1">
      <c r="A157" s="86">
        <v>44</v>
      </c>
      <c r="B157" s="130" t="s">
        <v>628</v>
      </c>
      <c r="C157" s="131" t="s">
        <v>24</v>
      </c>
      <c r="D157" s="132" t="s">
        <v>148</v>
      </c>
      <c r="E157" s="130" t="s">
        <v>629</v>
      </c>
      <c r="F157" s="133" t="s">
        <v>514</v>
      </c>
      <c r="G157" s="134" t="s">
        <v>40</v>
      </c>
      <c r="H157" s="86"/>
      <c r="I157" s="92" t="s">
        <v>209</v>
      </c>
    </row>
    <row r="158" spans="1:9" s="67" customFormat="1" ht="15.95" customHeight="1">
      <c r="A158" s="86">
        <v>45</v>
      </c>
      <c r="B158" s="130" t="s">
        <v>630</v>
      </c>
      <c r="C158" s="131" t="s">
        <v>631</v>
      </c>
      <c r="D158" s="132" t="s">
        <v>632</v>
      </c>
      <c r="E158" s="130" t="s">
        <v>633</v>
      </c>
      <c r="F158" s="133" t="s">
        <v>514</v>
      </c>
      <c r="G158" s="134" t="s">
        <v>40</v>
      </c>
      <c r="H158" s="86"/>
      <c r="I158" s="92" t="s">
        <v>209</v>
      </c>
    </row>
    <row r="159" spans="1:9" s="67" customFormat="1" ht="15.95" customHeight="1">
      <c r="A159" s="86">
        <v>1</v>
      </c>
      <c r="B159" s="124" t="s">
        <v>634</v>
      </c>
      <c r="C159" s="125" t="s">
        <v>635</v>
      </c>
      <c r="D159" s="129" t="s">
        <v>636</v>
      </c>
      <c r="E159" s="124" t="s">
        <v>637</v>
      </c>
      <c r="F159" s="127" t="s">
        <v>638</v>
      </c>
      <c r="G159" s="128" t="s">
        <v>40</v>
      </c>
      <c r="H159" s="103"/>
      <c r="I159" s="93" t="s">
        <v>206</v>
      </c>
    </row>
    <row r="160" spans="1:9" s="67" customFormat="1" ht="15.95" customHeight="1">
      <c r="A160" s="86">
        <v>2</v>
      </c>
      <c r="B160" s="124" t="s">
        <v>639</v>
      </c>
      <c r="C160" s="125" t="s">
        <v>640</v>
      </c>
      <c r="D160" s="129" t="s">
        <v>23</v>
      </c>
      <c r="E160" s="124" t="s">
        <v>641</v>
      </c>
      <c r="F160" s="127" t="s">
        <v>638</v>
      </c>
      <c r="G160" s="128" t="s">
        <v>40</v>
      </c>
      <c r="H160" s="103"/>
      <c r="I160" s="93" t="s">
        <v>209</v>
      </c>
    </row>
    <row r="161" spans="1:9" s="67" customFormat="1" ht="15.95" customHeight="1">
      <c r="A161" s="86">
        <v>3</v>
      </c>
      <c r="B161" s="124" t="s">
        <v>642</v>
      </c>
      <c r="C161" s="125" t="s">
        <v>643</v>
      </c>
      <c r="D161" s="129" t="s">
        <v>51</v>
      </c>
      <c r="E161" s="124" t="s">
        <v>644</v>
      </c>
      <c r="F161" s="127" t="s">
        <v>638</v>
      </c>
      <c r="G161" s="128" t="s">
        <v>40</v>
      </c>
      <c r="H161" s="103"/>
      <c r="I161" s="93" t="s">
        <v>209</v>
      </c>
    </row>
    <row r="162" spans="1:9" s="67" customFormat="1" ht="15.95" customHeight="1">
      <c r="A162" s="86">
        <v>4</v>
      </c>
      <c r="B162" s="124" t="s">
        <v>645</v>
      </c>
      <c r="C162" s="125" t="s">
        <v>99</v>
      </c>
      <c r="D162" s="129" t="s">
        <v>51</v>
      </c>
      <c r="E162" s="124" t="s">
        <v>646</v>
      </c>
      <c r="F162" s="127" t="s">
        <v>638</v>
      </c>
      <c r="G162" s="128" t="s">
        <v>40</v>
      </c>
      <c r="H162" s="103"/>
      <c r="I162" s="93" t="s">
        <v>209</v>
      </c>
    </row>
    <row r="163" spans="1:9" s="67" customFormat="1" ht="15.95" customHeight="1">
      <c r="A163" s="86">
        <v>5</v>
      </c>
      <c r="B163" s="124" t="s">
        <v>647</v>
      </c>
      <c r="C163" s="125" t="s">
        <v>648</v>
      </c>
      <c r="D163" s="129" t="s">
        <v>649</v>
      </c>
      <c r="E163" s="124" t="s">
        <v>650</v>
      </c>
      <c r="F163" s="127" t="s">
        <v>638</v>
      </c>
      <c r="G163" s="128" t="s">
        <v>40</v>
      </c>
      <c r="H163" s="103"/>
      <c r="I163" s="93" t="s">
        <v>209</v>
      </c>
    </row>
    <row r="164" spans="1:9" s="67" customFormat="1" ht="15.95" customHeight="1">
      <c r="A164" s="86">
        <v>6</v>
      </c>
      <c r="B164" s="124" t="s">
        <v>651</v>
      </c>
      <c r="C164" s="125" t="s">
        <v>652</v>
      </c>
      <c r="D164" s="129" t="s">
        <v>49</v>
      </c>
      <c r="E164" s="124" t="s">
        <v>653</v>
      </c>
      <c r="F164" s="127" t="s">
        <v>638</v>
      </c>
      <c r="G164" s="128" t="s">
        <v>40</v>
      </c>
      <c r="H164" s="103"/>
      <c r="I164" s="93" t="s">
        <v>209</v>
      </c>
    </row>
    <row r="165" spans="1:9" s="67" customFormat="1" ht="15.95" customHeight="1">
      <c r="A165" s="86">
        <v>7</v>
      </c>
      <c r="B165" s="124" t="s">
        <v>654</v>
      </c>
      <c r="C165" s="125" t="s">
        <v>655</v>
      </c>
      <c r="D165" s="129" t="s">
        <v>656</v>
      </c>
      <c r="E165" s="124" t="s">
        <v>657</v>
      </c>
      <c r="F165" s="127" t="s">
        <v>638</v>
      </c>
      <c r="G165" s="128" t="s">
        <v>40</v>
      </c>
      <c r="H165" s="103"/>
      <c r="I165" s="93" t="s">
        <v>209</v>
      </c>
    </row>
    <row r="166" spans="1:9" s="67" customFormat="1" ht="15.95" customHeight="1">
      <c r="A166" s="86">
        <v>8</v>
      </c>
      <c r="B166" s="124" t="s">
        <v>658</v>
      </c>
      <c r="C166" s="125" t="s">
        <v>659</v>
      </c>
      <c r="D166" s="129" t="s">
        <v>40</v>
      </c>
      <c r="E166" s="124" t="s">
        <v>660</v>
      </c>
      <c r="F166" s="127" t="s">
        <v>638</v>
      </c>
      <c r="G166" s="128" t="s">
        <v>40</v>
      </c>
      <c r="H166" s="103"/>
      <c r="I166" s="93" t="s">
        <v>209</v>
      </c>
    </row>
    <row r="167" spans="1:9" s="67" customFormat="1" ht="15.95" customHeight="1">
      <c r="A167" s="86">
        <v>9</v>
      </c>
      <c r="B167" s="124" t="s">
        <v>661</v>
      </c>
      <c r="C167" s="125" t="s">
        <v>662</v>
      </c>
      <c r="D167" s="129" t="s">
        <v>663</v>
      </c>
      <c r="E167" s="124" t="s">
        <v>664</v>
      </c>
      <c r="F167" s="127" t="s">
        <v>638</v>
      </c>
      <c r="G167" s="128" t="s">
        <v>40</v>
      </c>
      <c r="H167" s="103"/>
      <c r="I167" s="93" t="s">
        <v>209</v>
      </c>
    </row>
    <row r="168" spans="1:9" s="67" customFormat="1" ht="20.100000000000001" customHeight="1">
      <c r="A168" s="86">
        <v>10</v>
      </c>
      <c r="B168" s="124" t="s">
        <v>665</v>
      </c>
      <c r="C168" s="125" t="s">
        <v>269</v>
      </c>
      <c r="D168" s="129" t="s">
        <v>450</v>
      </c>
      <c r="E168" s="124" t="s">
        <v>666</v>
      </c>
      <c r="F168" s="127" t="s">
        <v>638</v>
      </c>
      <c r="G168" s="128" t="s">
        <v>40</v>
      </c>
      <c r="H168" s="127"/>
      <c r="I168" s="93" t="s">
        <v>209</v>
      </c>
    </row>
    <row r="169" spans="1:9" s="67" customFormat="1" ht="20.100000000000001" customHeight="1">
      <c r="A169" s="86">
        <v>11</v>
      </c>
      <c r="B169" s="124" t="s">
        <v>667</v>
      </c>
      <c r="C169" s="125" t="s">
        <v>160</v>
      </c>
      <c r="D169" s="129" t="s">
        <v>450</v>
      </c>
      <c r="E169" s="124" t="s">
        <v>668</v>
      </c>
      <c r="F169" s="127" t="s">
        <v>638</v>
      </c>
      <c r="G169" s="128" t="s">
        <v>40</v>
      </c>
      <c r="H169" s="103"/>
      <c r="I169" s="93" t="s">
        <v>209</v>
      </c>
    </row>
    <row r="170" spans="1:9" s="67" customFormat="1" ht="20.100000000000001" customHeight="1">
      <c r="A170" s="86">
        <v>12</v>
      </c>
      <c r="B170" s="124" t="s">
        <v>669</v>
      </c>
      <c r="C170" s="125" t="s">
        <v>93</v>
      </c>
      <c r="D170" s="129" t="s">
        <v>106</v>
      </c>
      <c r="E170" s="124" t="s">
        <v>670</v>
      </c>
      <c r="F170" s="127" t="s">
        <v>638</v>
      </c>
      <c r="G170" s="128" t="s">
        <v>40</v>
      </c>
      <c r="H170" s="103"/>
      <c r="I170" s="93" t="s">
        <v>209</v>
      </c>
    </row>
    <row r="171" spans="1:9" s="67" customFormat="1" ht="20.100000000000001" customHeight="1">
      <c r="A171" s="86">
        <v>13</v>
      </c>
      <c r="B171" s="124" t="s">
        <v>671</v>
      </c>
      <c r="C171" s="125" t="s">
        <v>672</v>
      </c>
      <c r="D171" s="129" t="s">
        <v>108</v>
      </c>
      <c r="E171" s="124" t="s">
        <v>673</v>
      </c>
      <c r="F171" s="127" t="s">
        <v>638</v>
      </c>
      <c r="G171" s="128" t="s">
        <v>40</v>
      </c>
      <c r="H171" s="103"/>
      <c r="I171" s="93" t="s">
        <v>209</v>
      </c>
    </row>
    <row r="172" spans="1:9" s="67" customFormat="1" ht="20.100000000000001" customHeight="1">
      <c r="A172" s="86">
        <v>14</v>
      </c>
      <c r="B172" s="124" t="s">
        <v>674</v>
      </c>
      <c r="C172" s="125" t="s">
        <v>675</v>
      </c>
      <c r="D172" s="129" t="s">
        <v>50</v>
      </c>
      <c r="E172" s="124" t="s">
        <v>676</v>
      </c>
      <c r="F172" s="127" t="s">
        <v>638</v>
      </c>
      <c r="G172" s="128" t="s">
        <v>40</v>
      </c>
      <c r="H172" s="103"/>
      <c r="I172" s="93" t="s">
        <v>209</v>
      </c>
    </row>
    <row r="173" spans="1:9" s="67" customFormat="1" ht="20.100000000000001" customHeight="1">
      <c r="A173" s="86">
        <v>15</v>
      </c>
      <c r="B173" s="124" t="s">
        <v>677</v>
      </c>
      <c r="C173" s="125" t="s">
        <v>678</v>
      </c>
      <c r="D173" s="129" t="s">
        <v>50</v>
      </c>
      <c r="E173" s="124" t="s">
        <v>679</v>
      </c>
      <c r="F173" s="127" t="s">
        <v>638</v>
      </c>
      <c r="G173" s="128" t="s">
        <v>40</v>
      </c>
      <c r="H173" s="103"/>
      <c r="I173" s="93" t="s">
        <v>209</v>
      </c>
    </row>
    <row r="174" spans="1:9" s="67" customFormat="1" ht="20.100000000000001" customHeight="1">
      <c r="A174" s="86">
        <v>16</v>
      </c>
      <c r="B174" s="124" t="s">
        <v>680</v>
      </c>
      <c r="C174" s="125" t="s">
        <v>187</v>
      </c>
      <c r="D174" s="129" t="s">
        <v>50</v>
      </c>
      <c r="E174" s="124" t="s">
        <v>681</v>
      </c>
      <c r="F174" s="127" t="s">
        <v>638</v>
      </c>
      <c r="G174" s="128" t="s">
        <v>40</v>
      </c>
      <c r="H174" s="103"/>
      <c r="I174" s="93" t="s">
        <v>209</v>
      </c>
    </row>
    <row r="175" spans="1:9" s="67" customFormat="1" ht="20.100000000000001" customHeight="1">
      <c r="A175" s="86">
        <v>17</v>
      </c>
      <c r="B175" s="124" t="s">
        <v>682</v>
      </c>
      <c r="C175" s="125" t="s">
        <v>683</v>
      </c>
      <c r="D175" s="129" t="s">
        <v>110</v>
      </c>
      <c r="E175" s="124" t="s">
        <v>684</v>
      </c>
      <c r="F175" s="127" t="s">
        <v>638</v>
      </c>
      <c r="G175" s="128" t="s">
        <v>40</v>
      </c>
      <c r="H175" s="103"/>
      <c r="I175" s="93" t="s">
        <v>209</v>
      </c>
    </row>
    <row r="176" spans="1:9" s="67" customFormat="1" ht="20.100000000000001" customHeight="1">
      <c r="A176" s="86">
        <v>18</v>
      </c>
      <c r="B176" s="124" t="s">
        <v>685</v>
      </c>
      <c r="C176" s="125" t="s">
        <v>686</v>
      </c>
      <c r="D176" s="129" t="s">
        <v>56</v>
      </c>
      <c r="E176" s="124" t="s">
        <v>591</v>
      </c>
      <c r="F176" s="127" t="s">
        <v>638</v>
      </c>
      <c r="G176" s="128" t="s">
        <v>40</v>
      </c>
      <c r="H176" s="103"/>
      <c r="I176" s="93" t="s">
        <v>209</v>
      </c>
    </row>
    <row r="177" spans="1:9" s="67" customFormat="1" ht="20.100000000000001" customHeight="1">
      <c r="A177" s="86">
        <v>19</v>
      </c>
      <c r="B177" s="124" t="s">
        <v>687</v>
      </c>
      <c r="C177" s="125" t="s">
        <v>688</v>
      </c>
      <c r="D177" s="129" t="s">
        <v>48</v>
      </c>
      <c r="E177" s="124" t="s">
        <v>689</v>
      </c>
      <c r="F177" s="127" t="s">
        <v>638</v>
      </c>
      <c r="G177" s="128" t="s">
        <v>40</v>
      </c>
      <c r="H177" s="103"/>
      <c r="I177" s="93" t="s">
        <v>209</v>
      </c>
    </row>
    <row r="178" spans="1:9" s="67" customFormat="1" ht="20.100000000000001" customHeight="1">
      <c r="A178" s="86">
        <v>20</v>
      </c>
      <c r="B178" s="124" t="s">
        <v>690</v>
      </c>
      <c r="C178" s="125" t="s">
        <v>466</v>
      </c>
      <c r="D178" s="129" t="s">
        <v>117</v>
      </c>
      <c r="E178" s="124" t="s">
        <v>691</v>
      </c>
      <c r="F178" s="127" t="s">
        <v>638</v>
      </c>
      <c r="G178" s="128" t="s">
        <v>40</v>
      </c>
      <c r="H178" s="103"/>
      <c r="I178" s="93" t="s">
        <v>209</v>
      </c>
    </row>
    <row r="179" spans="1:9" s="67" customFormat="1" ht="20.100000000000001" customHeight="1">
      <c r="A179" s="86">
        <v>21</v>
      </c>
      <c r="B179" s="130" t="s">
        <v>692</v>
      </c>
      <c r="C179" s="131" t="s">
        <v>112</v>
      </c>
      <c r="D179" s="132" t="s">
        <v>172</v>
      </c>
      <c r="E179" s="130" t="s">
        <v>693</v>
      </c>
      <c r="F179" s="133" t="s">
        <v>638</v>
      </c>
      <c r="G179" s="134" t="s">
        <v>40</v>
      </c>
      <c r="H179" s="86"/>
      <c r="I179" s="91" t="s">
        <v>294</v>
      </c>
    </row>
    <row r="180" spans="1:9" s="67" customFormat="1" ht="20.100000000000001" customHeight="1">
      <c r="A180" s="86">
        <v>22</v>
      </c>
      <c r="B180" s="130" t="s">
        <v>694</v>
      </c>
      <c r="C180" s="131" t="s">
        <v>105</v>
      </c>
      <c r="D180" s="132" t="s">
        <v>695</v>
      </c>
      <c r="E180" s="130" t="s">
        <v>696</v>
      </c>
      <c r="F180" s="133" t="s">
        <v>638</v>
      </c>
      <c r="G180" s="134" t="s">
        <v>40</v>
      </c>
      <c r="H180" s="86"/>
      <c r="I180" s="92" t="s">
        <v>209</v>
      </c>
    </row>
    <row r="181" spans="1:9" s="67" customFormat="1" ht="20.100000000000001" customHeight="1">
      <c r="A181" s="86">
        <v>23</v>
      </c>
      <c r="B181" s="130" t="s">
        <v>697</v>
      </c>
      <c r="C181" s="131" t="s">
        <v>163</v>
      </c>
      <c r="D181" s="132" t="s">
        <v>98</v>
      </c>
      <c r="E181" s="130" t="s">
        <v>541</v>
      </c>
      <c r="F181" s="133" t="s">
        <v>638</v>
      </c>
      <c r="G181" s="134" t="s">
        <v>40</v>
      </c>
      <c r="H181" s="86"/>
      <c r="I181" s="92" t="s">
        <v>209</v>
      </c>
    </row>
    <row r="182" spans="1:9" s="67" customFormat="1" ht="20.100000000000001" customHeight="1">
      <c r="A182" s="86">
        <v>24</v>
      </c>
      <c r="B182" s="130" t="s">
        <v>698</v>
      </c>
      <c r="C182" s="131" t="s">
        <v>136</v>
      </c>
      <c r="D182" s="132" t="s">
        <v>98</v>
      </c>
      <c r="E182" s="130" t="s">
        <v>699</v>
      </c>
      <c r="F182" s="133" t="s">
        <v>638</v>
      </c>
      <c r="G182" s="134" t="s">
        <v>40</v>
      </c>
      <c r="H182" s="86"/>
      <c r="I182" s="92" t="s">
        <v>209</v>
      </c>
    </row>
    <row r="183" spans="1:9" s="67" customFormat="1" ht="20.100000000000001" customHeight="1">
      <c r="A183" s="86">
        <v>25</v>
      </c>
      <c r="B183" s="130" t="s">
        <v>700</v>
      </c>
      <c r="C183" s="131" t="s">
        <v>701</v>
      </c>
      <c r="D183" s="132" t="s">
        <v>702</v>
      </c>
      <c r="E183" s="130" t="s">
        <v>703</v>
      </c>
      <c r="F183" s="133" t="s">
        <v>638</v>
      </c>
      <c r="G183" s="134" t="s">
        <v>40</v>
      </c>
      <c r="H183" s="86"/>
      <c r="I183" s="92" t="s">
        <v>209</v>
      </c>
    </row>
    <row r="184" spans="1:9" s="67" customFormat="1" ht="20.100000000000001" customHeight="1">
      <c r="A184" s="86">
        <v>26</v>
      </c>
      <c r="B184" s="130" t="s">
        <v>704</v>
      </c>
      <c r="C184" s="131" t="s">
        <v>232</v>
      </c>
      <c r="D184" s="132" t="s">
        <v>101</v>
      </c>
      <c r="E184" s="130" t="s">
        <v>705</v>
      </c>
      <c r="F184" s="133" t="s">
        <v>638</v>
      </c>
      <c r="G184" s="134" t="s">
        <v>40</v>
      </c>
      <c r="H184" s="86"/>
      <c r="I184" s="92" t="s">
        <v>209</v>
      </c>
    </row>
    <row r="185" spans="1:9" s="67" customFormat="1" ht="20.100000000000001" customHeight="1">
      <c r="A185" s="86">
        <v>27</v>
      </c>
      <c r="B185" s="130" t="s">
        <v>706</v>
      </c>
      <c r="C185" s="131" t="s">
        <v>707</v>
      </c>
      <c r="D185" s="132" t="s">
        <v>708</v>
      </c>
      <c r="E185" s="130" t="s">
        <v>709</v>
      </c>
      <c r="F185" s="133" t="s">
        <v>638</v>
      </c>
      <c r="G185" s="134" t="s">
        <v>40</v>
      </c>
      <c r="H185" s="86"/>
      <c r="I185" s="92" t="s">
        <v>209</v>
      </c>
    </row>
    <row r="186" spans="1:9" s="67" customFormat="1" ht="20.100000000000001" customHeight="1">
      <c r="A186" s="86">
        <v>28</v>
      </c>
      <c r="B186" s="130" t="s">
        <v>710</v>
      </c>
      <c r="C186" s="131" t="s">
        <v>711</v>
      </c>
      <c r="D186" s="132" t="s">
        <v>122</v>
      </c>
      <c r="E186" s="130" t="s">
        <v>712</v>
      </c>
      <c r="F186" s="133" t="s">
        <v>638</v>
      </c>
      <c r="G186" s="134" t="s">
        <v>40</v>
      </c>
      <c r="H186" s="86"/>
      <c r="I186" s="92" t="s">
        <v>209</v>
      </c>
    </row>
    <row r="187" spans="1:9" s="67" customFormat="1" ht="20.100000000000001" customHeight="1">
      <c r="A187" s="86">
        <v>29</v>
      </c>
      <c r="B187" s="130" t="s">
        <v>713</v>
      </c>
      <c r="C187" s="131" t="s">
        <v>133</v>
      </c>
      <c r="D187" s="132" t="s">
        <v>324</v>
      </c>
      <c r="E187" s="130" t="s">
        <v>714</v>
      </c>
      <c r="F187" s="133" t="s">
        <v>638</v>
      </c>
      <c r="G187" s="134" t="s">
        <v>40</v>
      </c>
      <c r="H187" s="86"/>
      <c r="I187" s="92" t="s">
        <v>209</v>
      </c>
    </row>
    <row r="188" spans="1:9" s="67" customFormat="1" ht="20.100000000000001" customHeight="1">
      <c r="A188" s="86">
        <v>30</v>
      </c>
      <c r="B188" s="130" t="s">
        <v>715</v>
      </c>
      <c r="C188" s="131" t="s">
        <v>135</v>
      </c>
      <c r="D188" s="132" t="s">
        <v>138</v>
      </c>
      <c r="E188" s="130" t="s">
        <v>529</v>
      </c>
      <c r="F188" s="133" t="s">
        <v>638</v>
      </c>
      <c r="G188" s="134" t="s">
        <v>40</v>
      </c>
      <c r="H188" s="86"/>
      <c r="I188" s="92" t="s">
        <v>209</v>
      </c>
    </row>
    <row r="189" spans="1:9" s="67" customFormat="1" ht="20.100000000000001" customHeight="1">
      <c r="A189" s="86">
        <v>31</v>
      </c>
      <c r="B189" s="130" t="s">
        <v>716</v>
      </c>
      <c r="C189" s="131" t="s">
        <v>717</v>
      </c>
      <c r="D189" s="132" t="s">
        <v>123</v>
      </c>
      <c r="E189" s="130" t="s">
        <v>488</v>
      </c>
      <c r="F189" s="133" t="s">
        <v>638</v>
      </c>
      <c r="G189" s="134" t="s">
        <v>40</v>
      </c>
      <c r="H189" s="86"/>
      <c r="I189" s="92" t="s">
        <v>209</v>
      </c>
    </row>
    <row r="190" spans="1:9" s="67" customFormat="1" ht="20.100000000000001" customHeight="1">
      <c r="A190" s="86">
        <v>32</v>
      </c>
      <c r="B190" s="130" t="s">
        <v>718</v>
      </c>
      <c r="C190" s="131" t="s">
        <v>24</v>
      </c>
      <c r="D190" s="132" t="s">
        <v>200</v>
      </c>
      <c r="E190" s="130" t="s">
        <v>719</v>
      </c>
      <c r="F190" s="133" t="s">
        <v>638</v>
      </c>
      <c r="G190" s="134" t="s">
        <v>40</v>
      </c>
      <c r="H190" s="86"/>
      <c r="I190" s="92" t="s">
        <v>209</v>
      </c>
    </row>
    <row r="191" spans="1:9" s="67" customFormat="1" ht="20.100000000000001" customHeight="1">
      <c r="A191" s="86">
        <v>33</v>
      </c>
      <c r="B191" s="130" t="s">
        <v>720</v>
      </c>
      <c r="C191" s="131" t="s">
        <v>289</v>
      </c>
      <c r="D191" s="132" t="s">
        <v>221</v>
      </c>
      <c r="E191" s="130" t="s">
        <v>721</v>
      </c>
      <c r="F191" s="133" t="s">
        <v>638</v>
      </c>
      <c r="G191" s="134" t="s">
        <v>40</v>
      </c>
      <c r="H191" s="86"/>
      <c r="I191" s="92" t="s">
        <v>209</v>
      </c>
    </row>
    <row r="192" spans="1:9" s="67" customFormat="1" ht="20.100000000000001" customHeight="1">
      <c r="A192" s="86">
        <v>34</v>
      </c>
      <c r="B192" s="130" t="s">
        <v>722</v>
      </c>
      <c r="C192" s="131" t="s">
        <v>723</v>
      </c>
      <c r="D192" s="132" t="s">
        <v>113</v>
      </c>
      <c r="E192" s="130" t="s">
        <v>724</v>
      </c>
      <c r="F192" s="133" t="s">
        <v>638</v>
      </c>
      <c r="G192" s="134" t="s">
        <v>40</v>
      </c>
      <c r="H192" s="86"/>
      <c r="I192" s="92" t="s">
        <v>209</v>
      </c>
    </row>
    <row r="193" spans="1:9" s="67" customFormat="1" ht="20.100000000000001" customHeight="1">
      <c r="A193" s="86">
        <v>35</v>
      </c>
      <c r="B193" s="130" t="s">
        <v>725</v>
      </c>
      <c r="C193" s="131" t="s">
        <v>726</v>
      </c>
      <c r="D193" s="132" t="s">
        <v>727</v>
      </c>
      <c r="E193" s="130" t="s">
        <v>728</v>
      </c>
      <c r="F193" s="133" t="s">
        <v>638</v>
      </c>
      <c r="G193" s="134" t="s">
        <v>40</v>
      </c>
      <c r="H193" s="86"/>
      <c r="I193" s="92" t="s">
        <v>209</v>
      </c>
    </row>
    <row r="194" spans="1:9" s="67" customFormat="1" ht="20.100000000000001" customHeight="1">
      <c r="A194" s="86">
        <v>36</v>
      </c>
      <c r="B194" s="130" t="s">
        <v>729</v>
      </c>
      <c r="C194" s="131" t="s">
        <v>103</v>
      </c>
      <c r="D194" s="132" t="s">
        <v>102</v>
      </c>
      <c r="E194" s="130" t="s">
        <v>730</v>
      </c>
      <c r="F194" s="133" t="s">
        <v>638</v>
      </c>
      <c r="G194" s="134" t="s">
        <v>40</v>
      </c>
      <c r="H194" s="86"/>
      <c r="I194" s="92" t="s">
        <v>209</v>
      </c>
    </row>
    <row r="195" spans="1:9" s="67" customFormat="1" ht="20.100000000000001" customHeight="1">
      <c r="A195" s="86">
        <v>37</v>
      </c>
      <c r="B195" s="130" t="s">
        <v>731</v>
      </c>
      <c r="C195" s="131" t="s">
        <v>732</v>
      </c>
      <c r="D195" s="132" t="s">
        <v>165</v>
      </c>
      <c r="E195" s="130" t="s">
        <v>733</v>
      </c>
      <c r="F195" s="133" t="s">
        <v>638</v>
      </c>
      <c r="G195" s="134" t="s">
        <v>40</v>
      </c>
      <c r="H195" s="86"/>
      <c r="I195" s="92" t="s">
        <v>209</v>
      </c>
    </row>
    <row r="196" spans="1:9" s="67" customFormat="1" ht="20.100000000000001" customHeight="1">
      <c r="A196" s="86">
        <v>38</v>
      </c>
      <c r="B196" s="130" t="s">
        <v>734</v>
      </c>
      <c r="C196" s="131" t="s">
        <v>735</v>
      </c>
      <c r="D196" s="132" t="s">
        <v>95</v>
      </c>
      <c r="E196" s="130" t="s">
        <v>736</v>
      </c>
      <c r="F196" s="133" t="s">
        <v>638</v>
      </c>
      <c r="G196" s="134" t="s">
        <v>40</v>
      </c>
      <c r="H196" s="86"/>
      <c r="I196" s="92" t="s">
        <v>209</v>
      </c>
    </row>
    <row r="197" spans="1:9" s="67" customFormat="1" ht="20.100000000000001" customHeight="1">
      <c r="A197" s="86">
        <v>39</v>
      </c>
      <c r="B197" s="130" t="s">
        <v>737</v>
      </c>
      <c r="C197" s="131" t="s">
        <v>738</v>
      </c>
      <c r="D197" s="132" t="s">
        <v>532</v>
      </c>
      <c r="E197" s="130" t="s">
        <v>739</v>
      </c>
      <c r="F197" s="133" t="s">
        <v>638</v>
      </c>
      <c r="G197" s="134" t="s">
        <v>40</v>
      </c>
      <c r="H197" s="86"/>
      <c r="I197" s="92" t="s">
        <v>209</v>
      </c>
    </row>
    <row r="198" spans="1:9" s="67" customFormat="1" ht="20.100000000000001" customHeight="1">
      <c r="A198" s="86">
        <v>40</v>
      </c>
      <c r="B198" s="130" t="s">
        <v>740</v>
      </c>
      <c r="C198" s="131" t="s">
        <v>535</v>
      </c>
      <c r="D198" s="132" t="s">
        <v>154</v>
      </c>
      <c r="E198" s="130" t="s">
        <v>741</v>
      </c>
      <c r="F198" s="133" t="s">
        <v>638</v>
      </c>
      <c r="G198" s="134" t="s">
        <v>40</v>
      </c>
      <c r="H198" s="86"/>
      <c r="I198" s="92" t="s">
        <v>209</v>
      </c>
    </row>
    <row r="199" spans="1:9" s="67" customFormat="1" ht="20.100000000000001" customHeight="1">
      <c r="A199" s="86">
        <v>41</v>
      </c>
      <c r="B199" s="130" t="s">
        <v>742</v>
      </c>
      <c r="C199" s="131" t="s">
        <v>151</v>
      </c>
      <c r="D199" s="132" t="s">
        <v>134</v>
      </c>
      <c r="E199" s="130" t="s">
        <v>743</v>
      </c>
      <c r="F199" s="133" t="s">
        <v>638</v>
      </c>
      <c r="G199" s="134" t="s">
        <v>40</v>
      </c>
      <c r="H199" s="86"/>
      <c r="I199" s="92" t="s">
        <v>209</v>
      </c>
    </row>
    <row r="200" spans="1:9" s="67" customFormat="1" ht="20.100000000000001" customHeight="1">
      <c r="A200" s="86">
        <v>42</v>
      </c>
      <c r="B200" s="130" t="s">
        <v>744</v>
      </c>
      <c r="C200" s="131" t="s">
        <v>103</v>
      </c>
      <c r="D200" s="132" t="s">
        <v>104</v>
      </c>
      <c r="E200" s="130" t="s">
        <v>696</v>
      </c>
      <c r="F200" s="133" t="s">
        <v>638</v>
      </c>
      <c r="G200" s="134" t="s">
        <v>40</v>
      </c>
      <c r="H200" s="86"/>
      <c r="I200" s="92" t="s">
        <v>209</v>
      </c>
    </row>
    <row r="201" spans="1:9" s="67" customFormat="1" ht="20.100000000000001" customHeight="1">
      <c r="A201" s="86">
        <v>43</v>
      </c>
      <c r="B201" s="130" t="s">
        <v>745</v>
      </c>
      <c r="C201" s="131" t="s">
        <v>746</v>
      </c>
      <c r="D201" s="132" t="s">
        <v>166</v>
      </c>
      <c r="E201" s="130" t="s">
        <v>747</v>
      </c>
      <c r="F201" s="133" t="s">
        <v>638</v>
      </c>
      <c r="G201" s="134" t="s">
        <v>40</v>
      </c>
      <c r="H201" s="86"/>
      <c r="I201" s="92" t="s">
        <v>209</v>
      </c>
    </row>
    <row r="202" spans="1:9" s="67" customFormat="1" ht="20.100000000000001" customHeight="1">
      <c r="A202" s="86">
        <v>44</v>
      </c>
      <c r="B202" s="130" t="s">
        <v>748</v>
      </c>
      <c r="C202" s="131" t="s">
        <v>177</v>
      </c>
      <c r="D202" s="132" t="s">
        <v>166</v>
      </c>
      <c r="E202" s="130" t="s">
        <v>749</v>
      </c>
      <c r="F202" s="133" t="s">
        <v>638</v>
      </c>
      <c r="G202" s="134" t="s">
        <v>40</v>
      </c>
      <c r="H202" s="86"/>
      <c r="I202" s="92" t="s">
        <v>209</v>
      </c>
    </row>
    <row r="203" spans="1:9" s="67" customFormat="1" ht="20.100000000000001" customHeight="1">
      <c r="A203" s="86">
        <v>45</v>
      </c>
      <c r="B203" s="130" t="s">
        <v>750</v>
      </c>
      <c r="C203" s="131" t="s">
        <v>54</v>
      </c>
      <c r="D203" s="132" t="s">
        <v>40</v>
      </c>
      <c r="E203" s="130" t="s">
        <v>751</v>
      </c>
      <c r="F203" s="133" t="s">
        <v>638</v>
      </c>
      <c r="G203" s="134" t="s">
        <v>40</v>
      </c>
      <c r="H203" s="86"/>
      <c r="I203" s="92" t="s">
        <v>209</v>
      </c>
    </row>
    <row r="204" spans="1:9" s="106" customFormat="1" ht="20.100000000000001" customHeight="1">
      <c r="A204" s="86">
        <v>46</v>
      </c>
      <c r="B204" s="130" t="s">
        <v>752</v>
      </c>
      <c r="C204" s="131" t="s">
        <v>434</v>
      </c>
      <c r="D204" s="132" t="s">
        <v>753</v>
      </c>
      <c r="E204" s="130" t="s">
        <v>754</v>
      </c>
      <c r="F204" s="133" t="s">
        <v>638</v>
      </c>
      <c r="G204" s="134" t="s">
        <v>40</v>
      </c>
      <c r="H204" s="90"/>
      <c r="I204" s="92" t="s">
        <v>209</v>
      </c>
    </row>
    <row r="205" spans="1:9" s="67" customFormat="1" ht="20.100000000000001" customHeight="1">
      <c r="A205" s="86">
        <v>47</v>
      </c>
      <c r="B205" s="130" t="s">
        <v>755</v>
      </c>
      <c r="C205" s="131" t="s">
        <v>756</v>
      </c>
      <c r="D205" s="132" t="s">
        <v>757</v>
      </c>
      <c r="E205" s="130" t="s">
        <v>758</v>
      </c>
      <c r="F205" s="133" t="s">
        <v>638</v>
      </c>
      <c r="G205" s="134" t="s">
        <v>40</v>
      </c>
      <c r="H205" s="86"/>
      <c r="I205" s="92" t="s">
        <v>209</v>
      </c>
    </row>
    <row r="206" spans="1:9" s="67" customFormat="1" ht="20.100000000000001" customHeight="1">
      <c r="A206" s="86">
        <v>48</v>
      </c>
      <c r="B206" s="130" t="s">
        <v>759</v>
      </c>
      <c r="C206" s="131" t="s">
        <v>760</v>
      </c>
      <c r="D206" s="132" t="s">
        <v>78</v>
      </c>
      <c r="E206" s="130" t="s">
        <v>761</v>
      </c>
      <c r="F206" s="133" t="s">
        <v>638</v>
      </c>
      <c r="G206" s="134" t="s">
        <v>40</v>
      </c>
      <c r="H206" s="86"/>
      <c r="I206" s="92" t="s">
        <v>209</v>
      </c>
    </row>
    <row r="207" spans="1:9" s="67" customFormat="1" ht="20.100000000000001" customHeight="1">
      <c r="A207" s="86">
        <v>49</v>
      </c>
      <c r="B207" s="130" t="s">
        <v>762</v>
      </c>
      <c r="C207" s="131" t="s">
        <v>269</v>
      </c>
      <c r="D207" s="132" t="s">
        <v>53</v>
      </c>
      <c r="E207" s="130" t="s">
        <v>763</v>
      </c>
      <c r="F207" s="133" t="s">
        <v>638</v>
      </c>
      <c r="G207" s="134" t="s">
        <v>40</v>
      </c>
      <c r="H207" s="135"/>
      <c r="I207" s="92" t="s">
        <v>209</v>
      </c>
    </row>
    <row r="208" spans="1:9" s="67" customFormat="1" ht="20.100000000000001" customHeight="1">
      <c r="A208" s="86">
        <v>50</v>
      </c>
      <c r="B208" s="130" t="s">
        <v>764</v>
      </c>
      <c r="C208" s="131" t="s">
        <v>765</v>
      </c>
      <c r="D208" s="132" t="s">
        <v>766</v>
      </c>
      <c r="E208" s="130" t="s">
        <v>767</v>
      </c>
      <c r="F208" s="133" t="s">
        <v>638</v>
      </c>
      <c r="G208" s="134" t="s">
        <v>40</v>
      </c>
      <c r="H208" s="86"/>
      <c r="I208" s="92" t="s">
        <v>209</v>
      </c>
    </row>
    <row r="209" spans="1:9" s="67" customFormat="1" ht="20.100000000000001" customHeight="1">
      <c r="A209" s="86">
        <v>51</v>
      </c>
      <c r="B209" s="130" t="s">
        <v>768</v>
      </c>
      <c r="C209" s="131" t="s">
        <v>769</v>
      </c>
      <c r="D209" s="132" t="s">
        <v>106</v>
      </c>
      <c r="E209" s="130" t="s">
        <v>770</v>
      </c>
      <c r="F209" s="133" t="s">
        <v>638</v>
      </c>
      <c r="G209" s="134" t="s">
        <v>40</v>
      </c>
      <c r="H209" s="86"/>
      <c r="I209" s="92" t="s">
        <v>209</v>
      </c>
    </row>
    <row r="210" spans="1:9" s="67" customFormat="1" ht="20.100000000000001" customHeight="1">
      <c r="A210" s="86">
        <v>52</v>
      </c>
      <c r="B210" s="130" t="s">
        <v>771</v>
      </c>
      <c r="C210" s="131" t="s">
        <v>772</v>
      </c>
      <c r="D210" s="132" t="s">
        <v>128</v>
      </c>
      <c r="E210" s="130" t="s">
        <v>773</v>
      </c>
      <c r="F210" s="133" t="s">
        <v>638</v>
      </c>
      <c r="G210" s="134" t="s">
        <v>40</v>
      </c>
      <c r="H210" s="86"/>
      <c r="I210" s="92" t="s">
        <v>209</v>
      </c>
    </row>
    <row r="211" spans="1:9" s="67" customFormat="1" ht="20.100000000000001" customHeight="1">
      <c r="A211" s="86">
        <v>53</v>
      </c>
      <c r="B211" s="130" t="s">
        <v>774</v>
      </c>
      <c r="C211" s="131" t="s">
        <v>775</v>
      </c>
      <c r="D211" s="132" t="s">
        <v>159</v>
      </c>
      <c r="E211" s="130" t="s">
        <v>776</v>
      </c>
      <c r="F211" s="133" t="s">
        <v>638</v>
      </c>
      <c r="G211" s="134" t="s">
        <v>40</v>
      </c>
      <c r="H211" s="86"/>
      <c r="I211" s="92" t="s">
        <v>209</v>
      </c>
    </row>
    <row r="212" spans="1:9" s="67" customFormat="1" ht="20.100000000000001" customHeight="1">
      <c r="A212" s="86">
        <v>54</v>
      </c>
      <c r="B212" s="130" t="s">
        <v>777</v>
      </c>
      <c r="C212" s="131" t="s">
        <v>778</v>
      </c>
      <c r="D212" s="132" t="s">
        <v>107</v>
      </c>
      <c r="E212" s="130" t="s">
        <v>538</v>
      </c>
      <c r="F212" s="133" t="s">
        <v>638</v>
      </c>
      <c r="G212" s="134" t="s">
        <v>40</v>
      </c>
      <c r="H212" s="86"/>
      <c r="I212" s="92" t="s">
        <v>209</v>
      </c>
    </row>
    <row r="213" spans="1:9" s="67" customFormat="1" ht="20.100000000000001" customHeight="1">
      <c r="A213" s="86">
        <v>55</v>
      </c>
      <c r="B213" s="130" t="s">
        <v>779</v>
      </c>
      <c r="C213" s="131" t="s">
        <v>780</v>
      </c>
      <c r="D213" s="132" t="s">
        <v>119</v>
      </c>
      <c r="E213" s="130" t="s">
        <v>781</v>
      </c>
      <c r="F213" s="133" t="s">
        <v>638</v>
      </c>
      <c r="G213" s="134" t="s">
        <v>40</v>
      </c>
      <c r="H213" s="86"/>
      <c r="I213" s="92" t="s">
        <v>209</v>
      </c>
    </row>
    <row r="214" spans="1:9" s="67" customFormat="1" ht="20.100000000000001" customHeight="1">
      <c r="A214" s="86">
        <v>56</v>
      </c>
      <c r="B214" s="130" t="s">
        <v>782</v>
      </c>
      <c r="C214" s="131" t="s">
        <v>783</v>
      </c>
      <c r="D214" s="132" t="s">
        <v>176</v>
      </c>
      <c r="E214" s="130" t="s">
        <v>784</v>
      </c>
      <c r="F214" s="133" t="s">
        <v>638</v>
      </c>
      <c r="G214" s="134" t="s">
        <v>40</v>
      </c>
      <c r="H214" s="86"/>
      <c r="I214" s="92" t="s">
        <v>209</v>
      </c>
    </row>
    <row r="215" spans="1:9" s="67" customFormat="1" ht="20.100000000000001" customHeight="1">
      <c r="A215" s="86">
        <v>57</v>
      </c>
      <c r="B215" s="130" t="s">
        <v>785</v>
      </c>
      <c r="C215" s="131" t="s">
        <v>786</v>
      </c>
      <c r="D215" s="132" t="s">
        <v>59</v>
      </c>
      <c r="E215" s="130" t="s">
        <v>787</v>
      </c>
      <c r="F215" s="133" t="s">
        <v>638</v>
      </c>
      <c r="G215" s="134" t="s">
        <v>40</v>
      </c>
      <c r="H215" s="86"/>
      <c r="I215" s="92" t="s">
        <v>209</v>
      </c>
    </row>
    <row r="216" spans="1:9" s="67" customFormat="1" ht="20.100000000000001" customHeight="1">
      <c r="A216" s="86">
        <v>58</v>
      </c>
      <c r="B216" s="130" t="s">
        <v>788</v>
      </c>
      <c r="C216" s="131" t="s">
        <v>772</v>
      </c>
      <c r="D216" s="132" t="s">
        <v>108</v>
      </c>
      <c r="E216" s="130" t="s">
        <v>789</v>
      </c>
      <c r="F216" s="133" t="s">
        <v>638</v>
      </c>
      <c r="G216" s="134" t="s">
        <v>40</v>
      </c>
      <c r="H216" s="86"/>
      <c r="I216" s="92" t="s">
        <v>209</v>
      </c>
    </row>
    <row r="217" spans="1:9" s="106" customFormat="1" ht="20.100000000000001" customHeight="1">
      <c r="A217" s="86">
        <v>59</v>
      </c>
      <c r="B217" s="130" t="s">
        <v>790</v>
      </c>
      <c r="C217" s="131" t="s">
        <v>791</v>
      </c>
      <c r="D217" s="132" t="s">
        <v>55</v>
      </c>
      <c r="E217" s="130" t="s">
        <v>792</v>
      </c>
      <c r="F217" s="133" t="s">
        <v>638</v>
      </c>
      <c r="G217" s="134" t="s">
        <v>40</v>
      </c>
      <c r="H217" s="90"/>
      <c r="I217" s="92" t="s">
        <v>209</v>
      </c>
    </row>
    <row r="218" spans="1:9" s="67" customFormat="1" ht="20.100000000000001" customHeight="1">
      <c r="A218" s="86">
        <v>60</v>
      </c>
      <c r="B218" s="130" t="s">
        <v>793</v>
      </c>
      <c r="C218" s="131" t="s">
        <v>794</v>
      </c>
      <c r="D218" s="132" t="s">
        <v>110</v>
      </c>
      <c r="E218" s="130" t="s">
        <v>795</v>
      </c>
      <c r="F218" s="133" t="s">
        <v>638</v>
      </c>
      <c r="G218" s="134" t="s">
        <v>40</v>
      </c>
      <c r="H218" s="86"/>
      <c r="I218" s="92" t="s">
        <v>209</v>
      </c>
    </row>
    <row r="219" spans="1:9" s="67" customFormat="1" ht="20.100000000000001" customHeight="1">
      <c r="A219" s="86">
        <v>61</v>
      </c>
      <c r="B219" s="130" t="s">
        <v>796</v>
      </c>
      <c r="C219" s="131" t="s">
        <v>797</v>
      </c>
      <c r="D219" s="132" t="s">
        <v>798</v>
      </c>
      <c r="E219" s="130" t="s">
        <v>763</v>
      </c>
      <c r="F219" s="133" t="s">
        <v>638</v>
      </c>
      <c r="G219" s="134" t="s">
        <v>40</v>
      </c>
      <c r="H219" s="86"/>
      <c r="I219" s="92" t="s">
        <v>209</v>
      </c>
    </row>
    <row r="220" spans="1:9" s="67" customFormat="1" ht="20.100000000000001" customHeight="1">
      <c r="A220" s="86">
        <v>62</v>
      </c>
      <c r="B220" s="130" t="s">
        <v>799</v>
      </c>
      <c r="C220" s="131" t="s">
        <v>800</v>
      </c>
      <c r="D220" s="132" t="s">
        <v>801</v>
      </c>
      <c r="E220" s="130" t="s">
        <v>802</v>
      </c>
      <c r="F220" s="133" t="s">
        <v>638</v>
      </c>
      <c r="G220" s="134" t="s">
        <v>40</v>
      </c>
      <c r="H220" s="86"/>
      <c r="I220" s="92" t="s">
        <v>209</v>
      </c>
    </row>
    <row r="221" spans="1:9" s="67" customFormat="1" ht="20.100000000000001" customHeight="1">
      <c r="A221" s="86">
        <v>63</v>
      </c>
      <c r="B221" s="130" t="s">
        <v>803</v>
      </c>
      <c r="C221" s="131" t="s">
        <v>804</v>
      </c>
      <c r="D221" s="132" t="s">
        <v>805</v>
      </c>
      <c r="E221" s="130" t="s">
        <v>806</v>
      </c>
      <c r="F221" s="133" t="s">
        <v>638</v>
      </c>
      <c r="G221" s="134" t="s">
        <v>40</v>
      </c>
      <c r="H221" s="86"/>
      <c r="I221" s="92" t="s">
        <v>209</v>
      </c>
    </row>
    <row r="222" spans="1:9" s="67" customFormat="1" ht="20.100000000000001" customHeight="1">
      <c r="A222" s="86">
        <v>64</v>
      </c>
      <c r="B222" s="130" t="s">
        <v>807</v>
      </c>
      <c r="C222" s="131" t="s">
        <v>808</v>
      </c>
      <c r="D222" s="132" t="s">
        <v>809</v>
      </c>
      <c r="E222" s="130" t="s">
        <v>810</v>
      </c>
      <c r="F222" s="133" t="s">
        <v>638</v>
      </c>
      <c r="G222" s="134" t="s">
        <v>40</v>
      </c>
      <c r="H222" s="86"/>
      <c r="I222" s="92" t="s">
        <v>209</v>
      </c>
    </row>
    <row r="223" spans="1:9" s="67" customFormat="1" ht="20.100000000000001" customHeight="1">
      <c r="A223" s="86">
        <v>65</v>
      </c>
      <c r="B223" s="130" t="s">
        <v>811</v>
      </c>
      <c r="C223" s="131" t="s">
        <v>181</v>
      </c>
      <c r="D223" s="132" t="s">
        <v>395</v>
      </c>
      <c r="E223" s="130" t="s">
        <v>812</v>
      </c>
      <c r="F223" s="133" t="s">
        <v>638</v>
      </c>
      <c r="G223" s="134" t="s">
        <v>40</v>
      </c>
      <c r="H223" s="86"/>
      <c r="I223" s="92" t="s">
        <v>209</v>
      </c>
    </row>
    <row r="224" spans="1:9" s="67" customFormat="1" ht="20.100000000000001" customHeight="1">
      <c r="A224" s="86">
        <v>66</v>
      </c>
      <c r="B224" s="130" t="s">
        <v>813</v>
      </c>
      <c r="C224" s="131" t="s">
        <v>135</v>
      </c>
      <c r="D224" s="132" t="s">
        <v>395</v>
      </c>
      <c r="E224" s="130" t="s">
        <v>814</v>
      </c>
      <c r="F224" s="133" t="s">
        <v>638</v>
      </c>
      <c r="G224" s="134" t="s">
        <v>40</v>
      </c>
      <c r="H224" s="86"/>
      <c r="I224" s="92" t="s">
        <v>209</v>
      </c>
    </row>
    <row r="225" spans="1:9">
      <c r="A225" s="86">
        <v>67</v>
      </c>
      <c r="B225" s="130" t="s">
        <v>815</v>
      </c>
      <c r="C225" s="131" t="s">
        <v>791</v>
      </c>
      <c r="D225" s="132" t="s">
        <v>96</v>
      </c>
      <c r="E225" s="130" t="s">
        <v>816</v>
      </c>
      <c r="F225" s="133" t="s">
        <v>638</v>
      </c>
      <c r="G225" s="134" t="s">
        <v>40</v>
      </c>
      <c r="H225" s="86"/>
      <c r="I225" s="92" t="s">
        <v>209</v>
      </c>
    </row>
    <row r="226" spans="1:9">
      <c r="A226" s="86">
        <v>68</v>
      </c>
      <c r="B226" s="130" t="s">
        <v>817</v>
      </c>
      <c r="C226" s="131" t="s">
        <v>152</v>
      </c>
      <c r="D226" s="132" t="s">
        <v>44</v>
      </c>
      <c r="E226" s="130" t="s">
        <v>818</v>
      </c>
      <c r="F226" s="133" t="s">
        <v>638</v>
      </c>
      <c r="G226" s="134" t="s">
        <v>40</v>
      </c>
      <c r="H226" s="86"/>
      <c r="I226" s="92" t="s">
        <v>209</v>
      </c>
    </row>
    <row r="227" spans="1:9">
      <c r="A227" s="86">
        <v>69</v>
      </c>
      <c r="B227" s="130" t="s">
        <v>819</v>
      </c>
      <c r="C227" s="131" t="s">
        <v>820</v>
      </c>
      <c r="D227" s="132" t="s">
        <v>186</v>
      </c>
      <c r="E227" s="130" t="s">
        <v>622</v>
      </c>
      <c r="F227" s="133" t="s">
        <v>638</v>
      </c>
      <c r="G227" s="134" t="s">
        <v>40</v>
      </c>
      <c r="H227" s="86"/>
      <c r="I227" s="92" t="s">
        <v>209</v>
      </c>
    </row>
    <row r="228" spans="1:9">
      <c r="A228" s="86">
        <v>70</v>
      </c>
      <c r="B228" s="130" t="s">
        <v>821</v>
      </c>
      <c r="C228" s="131" t="s">
        <v>114</v>
      </c>
      <c r="D228" s="132" t="s">
        <v>186</v>
      </c>
      <c r="E228" s="130" t="s">
        <v>792</v>
      </c>
      <c r="F228" s="133" t="s">
        <v>638</v>
      </c>
      <c r="G228" s="134" t="s">
        <v>40</v>
      </c>
      <c r="H228" s="86"/>
      <c r="I228" s="92" t="s">
        <v>209</v>
      </c>
    </row>
    <row r="229" spans="1:9">
      <c r="A229" s="86">
        <v>71</v>
      </c>
      <c r="B229" s="130" t="s">
        <v>822</v>
      </c>
      <c r="C229" s="131" t="s">
        <v>823</v>
      </c>
      <c r="D229" s="132" t="s">
        <v>186</v>
      </c>
      <c r="E229" s="130" t="s">
        <v>824</v>
      </c>
      <c r="F229" s="133" t="s">
        <v>638</v>
      </c>
      <c r="G229" s="134" t="s">
        <v>40</v>
      </c>
      <c r="H229" s="86"/>
      <c r="I229" s="92" t="s">
        <v>209</v>
      </c>
    </row>
    <row r="230" spans="1:9">
      <c r="A230" s="86">
        <v>72</v>
      </c>
      <c r="B230" s="130" t="s">
        <v>825</v>
      </c>
      <c r="C230" s="131" t="s">
        <v>189</v>
      </c>
      <c r="D230" s="132" t="s">
        <v>45</v>
      </c>
      <c r="E230" s="130" t="s">
        <v>826</v>
      </c>
      <c r="F230" s="133" t="s">
        <v>638</v>
      </c>
      <c r="G230" s="134" t="s">
        <v>40</v>
      </c>
      <c r="H230" s="86"/>
      <c r="I230" s="92" t="s">
        <v>209</v>
      </c>
    </row>
    <row r="231" spans="1:9">
      <c r="A231" s="86">
        <v>73</v>
      </c>
      <c r="B231" s="130" t="s">
        <v>827</v>
      </c>
      <c r="C231" s="131" t="s">
        <v>97</v>
      </c>
      <c r="D231" s="132" t="s">
        <v>45</v>
      </c>
      <c r="E231" s="130" t="s">
        <v>828</v>
      </c>
      <c r="F231" s="133" t="s">
        <v>638</v>
      </c>
      <c r="G231" s="134" t="s">
        <v>40</v>
      </c>
      <c r="H231" s="86"/>
      <c r="I231" s="92" t="s">
        <v>209</v>
      </c>
    </row>
    <row r="232" spans="1:9">
      <c r="A232" s="86">
        <v>74</v>
      </c>
      <c r="B232" s="130" t="s">
        <v>829</v>
      </c>
      <c r="C232" s="131" t="s">
        <v>22</v>
      </c>
      <c r="D232" s="132" t="s">
        <v>45</v>
      </c>
      <c r="E232" s="130" t="s">
        <v>830</v>
      </c>
      <c r="F232" s="133" t="s">
        <v>638</v>
      </c>
      <c r="G232" s="134" t="s">
        <v>40</v>
      </c>
      <c r="H232" s="86"/>
      <c r="I232" s="92" t="s">
        <v>209</v>
      </c>
    </row>
    <row r="233" spans="1:9">
      <c r="A233" s="86">
        <v>75</v>
      </c>
      <c r="B233" s="130" t="s">
        <v>831</v>
      </c>
      <c r="C233" s="131" t="s">
        <v>832</v>
      </c>
      <c r="D233" s="132" t="s">
        <v>632</v>
      </c>
      <c r="E233" s="130" t="s">
        <v>833</v>
      </c>
      <c r="F233" s="133" t="s">
        <v>638</v>
      </c>
      <c r="G233" s="134" t="s">
        <v>40</v>
      </c>
      <c r="H233" s="86"/>
      <c r="I233" s="92" t="s">
        <v>209</v>
      </c>
    </row>
    <row r="234" spans="1:9">
      <c r="A234" s="86">
        <v>1</v>
      </c>
      <c r="B234" s="124" t="s">
        <v>834</v>
      </c>
      <c r="C234" s="125" t="s">
        <v>22</v>
      </c>
      <c r="D234" s="129" t="s">
        <v>122</v>
      </c>
      <c r="E234" s="124" t="s">
        <v>835</v>
      </c>
      <c r="F234" s="127" t="s">
        <v>836</v>
      </c>
      <c r="G234" s="128" t="s">
        <v>40</v>
      </c>
      <c r="H234" s="103"/>
      <c r="I234" s="93" t="s">
        <v>206</v>
      </c>
    </row>
    <row r="235" spans="1:9">
      <c r="A235" s="86">
        <v>2</v>
      </c>
      <c r="B235" s="124" t="s">
        <v>837</v>
      </c>
      <c r="C235" s="125" t="s">
        <v>103</v>
      </c>
      <c r="D235" s="129" t="s">
        <v>122</v>
      </c>
      <c r="E235" s="124" t="s">
        <v>838</v>
      </c>
      <c r="F235" s="127" t="s">
        <v>836</v>
      </c>
      <c r="G235" s="128" t="s">
        <v>40</v>
      </c>
      <c r="H235" s="103"/>
      <c r="I235" s="93" t="s">
        <v>209</v>
      </c>
    </row>
    <row r="236" spans="1:9">
      <c r="A236" s="86">
        <v>3</v>
      </c>
      <c r="B236" s="124" t="s">
        <v>839</v>
      </c>
      <c r="C236" s="125" t="s">
        <v>105</v>
      </c>
      <c r="D236" s="129" t="s">
        <v>113</v>
      </c>
      <c r="E236" s="124" t="s">
        <v>840</v>
      </c>
      <c r="F236" s="127" t="s">
        <v>836</v>
      </c>
      <c r="G236" s="128" t="s">
        <v>40</v>
      </c>
      <c r="H236" s="103"/>
      <c r="I236" s="93" t="s">
        <v>209</v>
      </c>
    </row>
    <row r="237" spans="1:9">
      <c r="A237" s="86">
        <v>4</v>
      </c>
      <c r="B237" s="124" t="s">
        <v>841</v>
      </c>
      <c r="C237" s="125" t="s">
        <v>24</v>
      </c>
      <c r="D237" s="129" t="s">
        <v>39</v>
      </c>
      <c r="E237" s="124" t="s">
        <v>842</v>
      </c>
      <c r="F237" s="127" t="s">
        <v>836</v>
      </c>
      <c r="G237" s="128" t="s">
        <v>40</v>
      </c>
      <c r="H237" s="103"/>
      <c r="I237" s="93" t="s">
        <v>209</v>
      </c>
    </row>
    <row r="238" spans="1:9">
      <c r="A238" s="86">
        <v>5</v>
      </c>
      <c r="B238" s="124" t="s">
        <v>843</v>
      </c>
      <c r="C238" s="125" t="s">
        <v>116</v>
      </c>
      <c r="D238" s="129" t="s">
        <v>844</v>
      </c>
      <c r="E238" s="124" t="s">
        <v>845</v>
      </c>
      <c r="F238" s="127" t="s">
        <v>836</v>
      </c>
      <c r="G238" s="128" t="s">
        <v>40</v>
      </c>
      <c r="H238" s="103"/>
      <c r="I238" s="93" t="s">
        <v>209</v>
      </c>
    </row>
    <row r="239" spans="1:9">
      <c r="A239" s="86">
        <v>6</v>
      </c>
      <c r="B239" s="124" t="s">
        <v>846</v>
      </c>
      <c r="C239" s="125" t="s">
        <v>847</v>
      </c>
      <c r="D239" s="129" t="s">
        <v>161</v>
      </c>
      <c r="E239" s="124" t="s">
        <v>610</v>
      </c>
      <c r="F239" s="127" t="s">
        <v>836</v>
      </c>
      <c r="G239" s="128" t="s">
        <v>40</v>
      </c>
      <c r="H239" s="103"/>
      <c r="I239" s="93" t="s">
        <v>209</v>
      </c>
    </row>
    <row r="240" spans="1:9">
      <c r="A240" s="86">
        <v>7</v>
      </c>
      <c r="B240" s="124" t="s">
        <v>848</v>
      </c>
      <c r="C240" s="125" t="s">
        <v>849</v>
      </c>
      <c r="D240" s="129" t="s">
        <v>850</v>
      </c>
      <c r="E240" s="124" t="s">
        <v>851</v>
      </c>
      <c r="F240" s="127" t="s">
        <v>836</v>
      </c>
      <c r="G240" s="128" t="s">
        <v>131</v>
      </c>
      <c r="H240" s="103"/>
      <c r="I240" s="93" t="s">
        <v>209</v>
      </c>
    </row>
    <row r="241" spans="1:9">
      <c r="A241" s="86">
        <v>8</v>
      </c>
      <c r="B241" s="124" t="s">
        <v>852</v>
      </c>
      <c r="C241" s="125" t="s">
        <v>853</v>
      </c>
      <c r="D241" s="129" t="s">
        <v>168</v>
      </c>
      <c r="E241" s="124" t="s">
        <v>854</v>
      </c>
      <c r="F241" s="127" t="s">
        <v>836</v>
      </c>
      <c r="G241" s="128" t="s">
        <v>40</v>
      </c>
      <c r="H241" s="103"/>
      <c r="I241" s="93" t="s">
        <v>209</v>
      </c>
    </row>
    <row r="242" spans="1:9">
      <c r="A242" s="86">
        <v>9</v>
      </c>
      <c r="B242" s="124" t="s">
        <v>855</v>
      </c>
      <c r="C242" s="125" t="s">
        <v>232</v>
      </c>
      <c r="D242" s="129" t="s">
        <v>44</v>
      </c>
      <c r="E242" s="124" t="s">
        <v>709</v>
      </c>
      <c r="F242" s="127" t="s">
        <v>836</v>
      </c>
      <c r="G242" s="128" t="s">
        <v>40</v>
      </c>
      <c r="H242" s="103"/>
      <c r="I242" s="93" t="s">
        <v>209</v>
      </c>
    </row>
    <row r="243" spans="1:9">
      <c r="A243" s="86">
        <v>10</v>
      </c>
      <c r="B243" s="124" t="s">
        <v>856</v>
      </c>
      <c r="C243" s="125" t="s">
        <v>746</v>
      </c>
      <c r="D243" s="129" t="s">
        <v>857</v>
      </c>
      <c r="E243" s="124" t="s">
        <v>858</v>
      </c>
      <c r="F243" s="127" t="s">
        <v>836</v>
      </c>
      <c r="G243" s="128" t="s">
        <v>40</v>
      </c>
      <c r="H243" s="103"/>
      <c r="I243" s="93" t="s">
        <v>209</v>
      </c>
    </row>
    <row r="244" spans="1:9">
      <c r="A244" s="86">
        <v>11</v>
      </c>
      <c r="B244" s="124" t="s">
        <v>859</v>
      </c>
      <c r="C244" s="125" t="s">
        <v>860</v>
      </c>
      <c r="D244" s="129" t="s">
        <v>149</v>
      </c>
      <c r="E244" s="124" t="s">
        <v>861</v>
      </c>
      <c r="F244" s="127" t="s">
        <v>836</v>
      </c>
      <c r="G244" s="128" t="s">
        <v>40</v>
      </c>
      <c r="H244" s="103"/>
      <c r="I244" s="93" t="s">
        <v>209</v>
      </c>
    </row>
    <row r="245" spans="1:9">
      <c r="A245" s="86">
        <v>12</v>
      </c>
      <c r="B245" s="124" t="s">
        <v>862</v>
      </c>
      <c r="C245" s="125" t="s">
        <v>863</v>
      </c>
      <c r="D245" s="129" t="s">
        <v>120</v>
      </c>
      <c r="E245" s="124" t="s">
        <v>864</v>
      </c>
      <c r="F245" s="127" t="s">
        <v>836</v>
      </c>
      <c r="G245" s="128" t="s">
        <v>40</v>
      </c>
      <c r="H245" s="103"/>
      <c r="I245" s="93" t="s">
        <v>209</v>
      </c>
    </row>
    <row r="246" spans="1:9">
      <c r="A246" s="86">
        <v>13</v>
      </c>
      <c r="B246" s="130" t="s">
        <v>865</v>
      </c>
      <c r="C246" s="131" t="s">
        <v>490</v>
      </c>
      <c r="D246" s="132" t="s">
        <v>23</v>
      </c>
      <c r="E246" s="130" t="s">
        <v>866</v>
      </c>
      <c r="F246" s="133" t="s">
        <v>836</v>
      </c>
      <c r="G246" s="134" t="s">
        <v>40</v>
      </c>
      <c r="H246" s="86"/>
      <c r="I246" s="92" t="s">
        <v>294</v>
      </c>
    </row>
    <row r="247" spans="1:9">
      <c r="A247" s="86">
        <v>14</v>
      </c>
      <c r="B247" s="130" t="s">
        <v>867</v>
      </c>
      <c r="C247" s="131" t="s">
        <v>868</v>
      </c>
      <c r="D247" s="132" t="s">
        <v>23</v>
      </c>
      <c r="E247" s="130" t="s">
        <v>869</v>
      </c>
      <c r="F247" s="133" t="s">
        <v>836</v>
      </c>
      <c r="G247" s="134" t="s">
        <v>40</v>
      </c>
      <c r="H247" s="86"/>
      <c r="I247" s="92" t="s">
        <v>209</v>
      </c>
    </row>
    <row r="248" spans="1:9">
      <c r="A248" s="86">
        <v>15</v>
      </c>
      <c r="B248" s="130" t="s">
        <v>870</v>
      </c>
      <c r="C248" s="131" t="s">
        <v>871</v>
      </c>
      <c r="D248" s="132" t="s">
        <v>49</v>
      </c>
      <c r="E248" s="130" t="s">
        <v>872</v>
      </c>
      <c r="F248" s="133" t="s">
        <v>836</v>
      </c>
      <c r="G248" s="134" t="s">
        <v>40</v>
      </c>
      <c r="H248" s="86"/>
      <c r="I248" s="92" t="s">
        <v>209</v>
      </c>
    </row>
    <row r="249" spans="1:9">
      <c r="A249" s="86">
        <v>16</v>
      </c>
      <c r="B249" s="130" t="s">
        <v>873</v>
      </c>
      <c r="C249" s="131" t="s">
        <v>874</v>
      </c>
      <c r="D249" s="132" t="s">
        <v>100</v>
      </c>
      <c r="E249" s="130" t="s">
        <v>875</v>
      </c>
      <c r="F249" s="133" t="s">
        <v>836</v>
      </c>
      <c r="G249" s="134" t="s">
        <v>40</v>
      </c>
      <c r="H249" s="86"/>
      <c r="I249" s="92" t="s">
        <v>209</v>
      </c>
    </row>
    <row r="250" spans="1:9">
      <c r="A250" s="86">
        <v>17</v>
      </c>
      <c r="B250" s="130" t="s">
        <v>876</v>
      </c>
      <c r="C250" s="131" t="s">
        <v>877</v>
      </c>
      <c r="D250" s="132" t="s">
        <v>324</v>
      </c>
      <c r="E250" s="130" t="s">
        <v>878</v>
      </c>
      <c r="F250" s="133" t="s">
        <v>836</v>
      </c>
      <c r="G250" s="134" t="s">
        <v>40</v>
      </c>
      <c r="H250" s="86"/>
      <c r="I250" s="92" t="s">
        <v>209</v>
      </c>
    </row>
    <row r="251" spans="1:9">
      <c r="A251" s="86">
        <v>18</v>
      </c>
      <c r="B251" s="130" t="s">
        <v>879</v>
      </c>
      <c r="C251" s="131" t="s">
        <v>22</v>
      </c>
      <c r="D251" s="132" t="s">
        <v>138</v>
      </c>
      <c r="E251" s="130" t="s">
        <v>880</v>
      </c>
      <c r="F251" s="133" t="s">
        <v>836</v>
      </c>
      <c r="G251" s="134" t="s">
        <v>40</v>
      </c>
      <c r="H251" s="86"/>
      <c r="I251" s="92" t="s">
        <v>209</v>
      </c>
    </row>
    <row r="252" spans="1:9">
      <c r="A252" s="86">
        <v>19</v>
      </c>
      <c r="B252" s="130" t="s">
        <v>881</v>
      </c>
      <c r="C252" s="131" t="s">
        <v>882</v>
      </c>
      <c r="D252" s="132" t="s">
        <v>582</v>
      </c>
      <c r="E252" s="130" t="s">
        <v>883</v>
      </c>
      <c r="F252" s="133" t="s">
        <v>836</v>
      </c>
      <c r="G252" s="134" t="s">
        <v>40</v>
      </c>
      <c r="H252" s="86"/>
      <c r="I252" s="92" t="s">
        <v>209</v>
      </c>
    </row>
    <row r="253" spans="1:9">
      <c r="A253" s="86">
        <v>20</v>
      </c>
      <c r="B253" s="130" t="s">
        <v>884</v>
      </c>
      <c r="C253" s="131" t="s">
        <v>885</v>
      </c>
      <c r="D253" s="132" t="s">
        <v>886</v>
      </c>
      <c r="E253" s="130" t="s">
        <v>887</v>
      </c>
      <c r="F253" s="133" t="s">
        <v>836</v>
      </c>
      <c r="G253" s="134" t="s">
        <v>40</v>
      </c>
      <c r="H253" s="86"/>
      <c r="I253" s="92" t="s">
        <v>209</v>
      </c>
    </row>
    <row r="254" spans="1:9">
      <c r="A254" s="86">
        <v>21</v>
      </c>
      <c r="B254" s="130" t="s">
        <v>888</v>
      </c>
      <c r="C254" s="131" t="s">
        <v>889</v>
      </c>
      <c r="D254" s="132" t="s">
        <v>139</v>
      </c>
      <c r="E254" s="130" t="s">
        <v>890</v>
      </c>
      <c r="F254" s="133" t="s">
        <v>836</v>
      </c>
      <c r="G254" s="134" t="s">
        <v>40</v>
      </c>
      <c r="H254" s="86"/>
      <c r="I254" s="92" t="s">
        <v>209</v>
      </c>
    </row>
    <row r="255" spans="1:9">
      <c r="A255" s="86">
        <v>22</v>
      </c>
      <c r="B255" s="130" t="s">
        <v>891</v>
      </c>
      <c r="C255" s="131" t="s">
        <v>892</v>
      </c>
      <c r="D255" s="132" t="s">
        <v>893</v>
      </c>
      <c r="E255" s="130" t="s">
        <v>894</v>
      </c>
      <c r="F255" s="133" t="s">
        <v>836</v>
      </c>
      <c r="G255" s="134" t="s">
        <v>40</v>
      </c>
      <c r="H255" s="86"/>
      <c r="I255" s="92" t="s">
        <v>209</v>
      </c>
    </row>
    <row r="256" spans="1:9">
      <c r="A256" s="86">
        <v>23</v>
      </c>
      <c r="B256" s="130" t="s">
        <v>895</v>
      </c>
      <c r="C256" s="131" t="s">
        <v>896</v>
      </c>
      <c r="D256" s="132" t="s">
        <v>78</v>
      </c>
      <c r="E256" s="130" t="s">
        <v>215</v>
      </c>
      <c r="F256" s="133" t="s">
        <v>836</v>
      </c>
      <c r="G256" s="134" t="s">
        <v>40</v>
      </c>
      <c r="H256" s="86"/>
      <c r="I256" s="92" t="s">
        <v>209</v>
      </c>
    </row>
    <row r="257" spans="1:9">
      <c r="A257" s="86">
        <v>24</v>
      </c>
      <c r="B257" s="130" t="s">
        <v>897</v>
      </c>
      <c r="C257" s="131" t="s">
        <v>105</v>
      </c>
      <c r="D257" s="132" t="s">
        <v>253</v>
      </c>
      <c r="E257" s="130" t="s">
        <v>898</v>
      </c>
      <c r="F257" s="133" t="s">
        <v>836</v>
      </c>
      <c r="G257" s="134" t="s">
        <v>40</v>
      </c>
      <c r="H257" s="86"/>
      <c r="I257" s="92" t="s">
        <v>209</v>
      </c>
    </row>
    <row r="258" spans="1:9">
      <c r="A258" s="86">
        <v>25</v>
      </c>
      <c r="B258" s="130" t="s">
        <v>899</v>
      </c>
      <c r="C258" s="131" t="s">
        <v>900</v>
      </c>
      <c r="D258" s="132" t="s">
        <v>43</v>
      </c>
      <c r="E258" s="130" t="s">
        <v>901</v>
      </c>
      <c r="F258" s="133" t="s">
        <v>836</v>
      </c>
      <c r="G258" s="134" t="s">
        <v>40</v>
      </c>
      <c r="H258" s="86"/>
      <c r="I258" s="92" t="s">
        <v>209</v>
      </c>
    </row>
    <row r="259" spans="1:9">
      <c r="A259" s="86">
        <v>26</v>
      </c>
      <c r="B259" s="130" t="s">
        <v>902</v>
      </c>
      <c r="C259" s="131" t="s">
        <v>903</v>
      </c>
      <c r="D259" s="132" t="s">
        <v>185</v>
      </c>
      <c r="E259" s="130" t="s">
        <v>904</v>
      </c>
      <c r="F259" s="133" t="s">
        <v>836</v>
      </c>
      <c r="G259" s="134" t="s">
        <v>40</v>
      </c>
      <c r="H259" s="86"/>
      <c r="I259" s="92" t="s">
        <v>209</v>
      </c>
    </row>
    <row r="260" spans="1:9">
      <c r="A260" s="86">
        <v>27</v>
      </c>
      <c r="B260" s="130" t="s">
        <v>905</v>
      </c>
      <c r="C260" s="131" t="s">
        <v>906</v>
      </c>
      <c r="D260" s="132" t="s">
        <v>185</v>
      </c>
      <c r="E260" s="130" t="s">
        <v>907</v>
      </c>
      <c r="F260" s="133" t="s">
        <v>836</v>
      </c>
      <c r="G260" s="134" t="s">
        <v>40</v>
      </c>
      <c r="H260" s="86"/>
      <c r="I260" s="92" t="s">
        <v>209</v>
      </c>
    </row>
    <row r="261" spans="1:9">
      <c r="A261" s="86">
        <v>28</v>
      </c>
      <c r="B261" s="130" t="s">
        <v>908</v>
      </c>
      <c r="C261" s="131" t="s">
        <v>909</v>
      </c>
      <c r="D261" s="132" t="s">
        <v>168</v>
      </c>
      <c r="E261" s="130" t="s">
        <v>910</v>
      </c>
      <c r="F261" s="133" t="s">
        <v>836</v>
      </c>
      <c r="G261" s="134" t="s">
        <v>40</v>
      </c>
      <c r="H261" s="86"/>
      <c r="I261" s="92" t="s">
        <v>209</v>
      </c>
    </row>
    <row r="262" spans="1:9">
      <c r="A262" s="86">
        <v>29</v>
      </c>
      <c r="B262" s="130" t="s">
        <v>911</v>
      </c>
      <c r="C262" s="131" t="s">
        <v>912</v>
      </c>
      <c r="D262" s="132" t="s">
        <v>162</v>
      </c>
      <c r="E262" s="130" t="s">
        <v>696</v>
      </c>
      <c r="F262" s="133" t="s">
        <v>836</v>
      </c>
      <c r="G262" s="134" t="s">
        <v>40</v>
      </c>
      <c r="H262" s="86"/>
      <c r="I262" s="92" t="s">
        <v>209</v>
      </c>
    </row>
    <row r="263" spans="1:9">
      <c r="A263" s="86">
        <v>30</v>
      </c>
      <c r="B263" s="130" t="s">
        <v>913</v>
      </c>
      <c r="C263" s="131" t="s">
        <v>914</v>
      </c>
      <c r="D263" s="132" t="s">
        <v>45</v>
      </c>
      <c r="E263" s="130" t="s">
        <v>915</v>
      </c>
      <c r="F263" s="133" t="s">
        <v>836</v>
      </c>
      <c r="G263" s="134" t="s">
        <v>40</v>
      </c>
      <c r="H263" s="86"/>
      <c r="I263" s="92" t="s">
        <v>209</v>
      </c>
    </row>
    <row r="264" spans="1:9">
      <c r="A264" s="86">
        <v>31</v>
      </c>
      <c r="B264" s="130" t="s">
        <v>916</v>
      </c>
      <c r="C264" s="131" t="s">
        <v>917</v>
      </c>
      <c r="D264" s="132" t="s">
        <v>120</v>
      </c>
      <c r="E264" s="130" t="s">
        <v>918</v>
      </c>
      <c r="F264" s="133" t="s">
        <v>836</v>
      </c>
      <c r="G264" s="134" t="s">
        <v>40</v>
      </c>
      <c r="H264" s="86"/>
      <c r="I264" s="92" t="s">
        <v>209</v>
      </c>
    </row>
    <row r="265" spans="1:9">
      <c r="A265" s="86">
        <v>1</v>
      </c>
      <c r="B265" s="124" t="s">
        <v>919</v>
      </c>
      <c r="C265" s="125" t="s">
        <v>920</v>
      </c>
      <c r="D265" s="129" t="s">
        <v>92</v>
      </c>
      <c r="E265" s="124" t="s">
        <v>921</v>
      </c>
      <c r="F265" s="127" t="s">
        <v>922</v>
      </c>
      <c r="G265" s="128" t="s">
        <v>131</v>
      </c>
      <c r="H265" s="103"/>
      <c r="I265" s="93" t="s">
        <v>206</v>
      </c>
    </row>
    <row r="266" spans="1:9">
      <c r="A266" s="86">
        <v>2</v>
      </c>
      <c r="B266" s="124" t="s">
        <v>923</v>
      </c>
      <c r="C266" s="125" t="s">
        <v>924</v>
      </c>
      <c r="D266" s="129" t="s">
        <v>158</v>
      </c>
      <c r="E266" s="124" t="s">
        <v>925</v>
      </c>
      <c r="F266" s="127" t="s">
        <v>922</v>
      </c>
      <c r="G266" s="128" t="s">
        <v>131</v>
      </c>
      <c r="H266" s="103"/>
      <c r="I266" s="93" t="s">
        <v>209</v>
      </c>
    </row>
    <row r="267" spans="1:9">
      <c r="A267" s="86">
        <v>3</v>
      </c>
      <c r="B267" s="124" t="s">
        <v>926</v>
      </c>
      <c r="C267" s="125" t="s">
        <v>927</v>
      </c>
      <c r="D267" s="129" t="s">
        <v>928</v>
      </c>
      <c r="E267" s="124" t="s">
        <v>929</v>
      </c>
      <c r="F267" s="127" t="s">
        <v>922</v>
      </c>
      <c r="G267" s="128" t="s">
        <v>131</v>
      </c>
      <c r="H267" s="103"/>
      <c r="I267" s="93" t="s">
        <v>209</v>
      </c>
    </row>
    <row r="268" spans="1:9">
      <c r="A268" s="86">
        <v>4</v>
      </c>
      <c r="B268" s="124" t="s">
        <v>930</v>
      </c>
      <c r="C268" s="125" t="s">
        <v>132</v>
      </c>
      <c r="D268" s="129" t="s">
        <v>190</v>
      </c>
      <c r="E268" s="124" t="s">
        <v>931</v>
      </c>
      <c r="F268" s="127" t="s">
        <v>922</v>
      </c>
      <c r="G268" s="128" t="s">
        <v>131</v>
      </c>
      <c r="H268" s="103"/>
      <c r="I268" s="93" t="s">
        <v>209</v>
      </c>
    </row>
    <row r="269" spans="1:9">
      <c r="A269" s="86">
        <v>5</v>
      </c>
      <c r="B269" s="124" t="s">
        <v>932</v>
      </c>
      <c r="C269" s="125" t="s">
        <v>933</v>
      </c>
      <c r="D269" s="129" t="s">
        <v>260</v>
      </c>
      <c r="E269" s="124" t="s">
        <v>789</v>
      </c>
      <c r="F269" s="127" t="s">
        <v>922</v>
      </c>
      <c r="G269" s="128" t="s">
        <v>131</v>
      </c>
      <c r="H269" s="103"/>
      <c r="I269" s="93" t="s">
        <v>209</v>
      </c>
    </row>
    <row r="270" spans="1:9">
      <c r="A270" s="86">
        <v>6</v>
      </c>
      <c r="B270" s="124" t="s">
        <v>936</v>
      </c>
      <c r="C270" s="125" t="s">
        <v>937</v>
      </c>
      <c r="D270" s="129" t="s">
        <v>938</v>
      </c>
      <c r="E270" s="124" t="s">
        <v>471</v>
      </c>
      <c r="F270" s="127" t="s">
        <v>922</v>
      </c>
      <c r="G270" s="128" t="s">
        <v>131</v>
      </c>
      <c r="H270" s="103"/>
      <c r="I270" s="93" t="s">
        <v>209</v>
      </c>
    </row>
    <row r="271" spans="1:9">
      <c r="A271" s="86">
        <v>7</v>
      </c>
      <c r="B271" s="130" t="s">
        <v>939</v>
      </c>
      <c r="C271" s="131" t="s">
        <v>940</v>
      </c>
      <c r="D271" s="132" t="s">
        <v>941</v>
      </c>
      <c r="E271" s="130" t="s">
        <v>942</v>
      </c>
      <c r="F271" s="133" t="s">
        <v>922</v>
      </c>
      <c r="G271" s="134" t="s">
        <v>131</v>
      </c>
      <c r="H271" s="86"/>
      <c r="I271" s="91" t="s">
        <v>294</v>
      </c>
    </row>
    <row r="272" spans="1:9">
      <c r="A272" s="86">
        <v>8</v>
      </c>
      <c r="B272" s="130" t="s">
        <v>943</v>
      </c>
      <c r="C272" s="131" t="s">
        <v>944</v>
      </c>
      <c r="D272" s="132" t="s">
        <v>191</v>
      </c>
      <c r="E272" s="130" t="s">
        <v>945</v>
      </c>
      <c r="F272" s="133" t="s">
        <v>922</v>
      </c>
      <c r="G272" s="134" t="s">
        <v>131</v>
      </c>
      <c r="H272" s="86"/>
      <c r="I272" s="92" t="s">
        <v>209</v>
      </c>
    </row>
    <row r="273" spans="1:9">
      <c r="A273" s="86">
        <v>9</v>
      </c>
      <c r="B273" s="130" t="s">
        <v>946</v>
      </c>
      <c r="C273" s="131" t="s">
        <v>947</v>
      </c>
      <c r="D273" s="132" t="s">
        <v>161</v>
      </c>
      <c r="E273" s="130" t="s">
        <v>948</v>
      </c>
      <c r="F273" s="133" t="s">
        <v>922</v>
      </c>
      <c r="G273" s="134" t="s">
        <v>131</v>
      </c>
      <c r="H273" s="86"/>
      <c r="I273" s="92" t="s">
        <v>209</v>
      </c>
    </row>
    <row r="274" spans="1:9">
      <c r="A274" s="86">
        <v>10</v>
      </c>
      <c r="B274" s="130" t="s">
        <v>949</v>
      </c>
      <c r="C274" s="131" t="s">
        <v>93</v>
      </c>
      <c r="D274" s="132" t="s">
        <v>950</v>
      </c>
      <c r="E274" s="130" t="s">
        <v>681</v>
      </c>
      <c r="F274" s="133" t="s">
        <v>922</v>
      </c>
      <c r="G274" s="134" t="s">
        <v>131</v>
      </c>
      <c r="H274" s="86"/>
      <c r="I274" s="92" t="s">
        <v>209</v>
      </c>
    </row>
    <row r="275" spans="1:9">
      <c r="A275" s="86"/>
      <c r="B275" s="86"/>
      <c r="C275" s="87"/>
      <c r="D275" s="88"/>
      <c r="E275" s="104"/>
      <c r="F275" s="86"/>
      <c r="G275" s="89"/>
      <c r="H275" s="86"/>
      <c r="I275" s="92"/>
    </row>
  </sheetData>
  <autoFilter ref="A1:F274"/>
  <phoneticPr fontId="0" type="noConversion"/>
  <pageMargins left="0.5" right="0.5" top="0.5" bottom="0.5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enableFormatConditionsCalculation="0">
    <tabColor indexed="42"/>
  </sheetPr>
  <dimension ref="A1:T127"/>
  <sheetViews>
    <sheetView zoomScaleNormal="100" zoomScaleSheetLayoutView="100" workbookViewId="0">
      <selection activeCell="N12" sqref="N12"/>
    </sheetView>
  </sheetViews>
  <sheetFormatPr defaultColWidth="6" defaultRowHeight="12.75"/>
  <cols>
    <col min="1" max="1" width="3.85546875" style="3" bestFit="1" customWidth="1"/>
    <col min="2" max="2" width="13.5703125" style="3" bestFit="1" customWidth="1"/>
    <col min="3" max="3" width="25.42578125" style="3" customWidth="1"/>
    <col min="4" max="4" width="8.28515625" style="3" bestFit="1" customWidth="1"/>
    <col min="5" max="12" width="6.42578125" style="3" customWidth="1"/>
    <col min="13" max="13" width="5.42578125" style="3" bestFit="1" customWidth="1"/>
    <col min="14" max="14" width="6.7109375" style="3" bestFit="1" customWidth="1"/>
    <col min="15" max="15" width="7.140625" style="3" bestFit="1" customWidth="1"/>
    <col min="16" max="16" width="6" style="4" bestFit="1" customWidth="1"/>
    <col min="17" max="17" width="4.5703125" style="4" hidden="1" customWidth="1"/>
    <col min="18" max="18" width="6" style="4"/>
    <col min="19" max="19" width="6.42578125" style="3" bestFit="1" customWidth="1"/>
    <col min="20" max="16384" width="6" style="3"/>
  </cols>
  <sheetData>
    <row r="1" spans="1:20" ht="15.75">
      <c r="A1" s="264" t="s">
        <v>143</v>
      </c>
      <c r="B1" s="264"/>
      <c r="C1" s="264"/>
      <c r="D1" s="264"/>
      <c r="E1" s="264"/>
      <c r="F1" s="268" t="s">
        <v>75</v>
      </c>
      <c r="G1" s="268"/>
      <c r="H1" s="268"/>
      <c r="I1" s="268"/>
      <c r="J1" s="268"/>
      <c r="K1" s="268"/>
      <c r="L1" s="268"/>
      <c r="M1" s="268"/>
      <c r="N1" s="268"/>
      <c r="O1" s="268"/>
      <c r="P1" s="268"/>
      <c r="Q1" s="268"/>
      <c r="R1" s="268"/>
    </row>
    <row r="2" spans="1:20" ht="27.75" customHeight="1">
      <c r="A2" s="265" t="s">
        <v>141</v>
      </c>
      <c r="B2" s="266"/>
      <c r="C2" s="266"/>
      <c r="D2" s="266"/>
      <c r="E2" s="266"/>
      <c r="F2" s="269" t="s">
        <v>74</v>
      </c>
      <c r="G2" s="269"/>
      <c r="H2" s="269"/>
      <c r="I2" s="269"/>
      <c r="J2" s="269"/>
      <c r="K2" s="269"/>
      <c r="L2" s="269"/>
      <c r="M2" s="269"/>
      <c r="N2" s="269"/>
      <c r="O2" s="269"/>
      <c r="P2" s="269"/>
      <c r="Q2" s="269"/>
      <c r="R2" s="269"/>
    </row>
    <row r="3" spans="1:20" ht="15.75">
      <c r="A3" s="273" t="s">
        <v>142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0"/>
      <c r="P3" s="270"/>
      <c r="Q3" s="270"/>
      <c r="R3" s="270"/>
    </row>
    <row r="4" spans="1:20" ht="18.75">
      <c r="A4" s="267" t="s">
        <v>87</v>
      </c>
      <c r="B4" s="267"/>
      <c r="C4" s="267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</row>
    <row r="5" spans="1:20" ht="18.75">
      <c r="A5" s="274" t="str">
        <f>IF(OR(B12="",C6="",J6="",I119=""),"Số liệu chỉ hiển thị khi thông tin Tên HP, số ĐVHT, Tên Giảng viên đã được điền đầy đủ","")</f>
        <v>Số liệu chỉ hiển thị khi thông tin Tên HP, số ĐVHT, Tên Giảng viên đã được điền đầy đủ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</row>
    <row r="6" spans="1:20" s="34" customFormat="1" ht="16.5">
      <c r="A6" s="33"/>
      <c r="B6" s="33" t="s">
        <v>19</v>
      </c>
      <c r="C6" s="250"/>
      <c r="D6" s="250"/>
      <c r="E6" s="250"/>
      <c r="F6" s="250"/>
      <c r="G6" s="250"/>
      <c r="H6" s="272" t="s">
        <v>32</v>
      </c>
      <c r="I6" s="272"/>
      <c r="J6" s="53"/>
      <c r="K6" s="33" t="s">
        <v>31</v>
      </c>
      <c r="L6" s="271" t="str">
        <f>IF(ISNA(VLOOKUP($B12,'DANH SÁCH LỚP'!$B$2:$F$968,5,FALSE))=TRUE,"",VLOOKUP($B12,'DANH SÁCH LỚP'!$B$2:$F$968,5,FALSE))</f>
        <v/>
      </c>
      <c r="M6" s="271"/>
      <c r="P6" s="64"/>
      <c r="Q6" s="64"/>
      <c r="R6" s="64"/>
    </row>
    <row r="7" spans="1:20" s="34" customFormat="1" ht="16.5">
      <c r="A7" s="35"/>
      <c r="B7" s="60"/>
      <c r="C7" s="61" t="s">
        <v>33</v>
      </c>
      <c r="D7" s="62" t="s">
        <v>192</v>
      </c>
      <c r="E7" s="60"/>
      <c r="F7" s="257" t="s">
        <v>193</v>
      </c>
      <c r="G7" s="257"/>
      <c r="H7" s="257"/>
      <c r="I7" s="257"/>
      <c r="J7" s="257"/>
      <c r="K7" s="257"/>
      <c r="L7" s="276" t="s">
        <v>90</v>
      </c>
      <c r="M7" s="276"/>
      <c r="N7" s="276"/>
      <c r="O7" s="276"/>
      <c r="P7" s="276"/>
      <c r="Q7" s="276"/>
      <c r="R7" s="276"/>
      <c r="S7" s="83"/>
      <c r="T7" s="83"/>
    </row>
    <row r="8" spans="1:20" s="39" customFormat="1" ht="15">
      <c r="A8" s="253" t="s">
        <v>18</v>
      </c>
      <c r="B8" s="253" t="s">
        <v>17</v>
      </c>
      <c r="C8" s="253" t="s">
        <v>7</v>
      </c>
      <c r="D8" s="253"/>
      <c r="E8" s="253" t="s">
        <v>72</v>
      </c>
      <c r="F8" s="253" t="s">
        <v>25</v>
      </c>
      <c r="G8" s="253"/>
      <c r="H8" s="253"/>
      <c r="I8" s="253"/>
      <c r="J8" s="253"/>
      <c r="K8" s="253"/>
      <c r="L8" s="253" t="s">
        <v>26</v>
      </c>
      <c r="M8" s="277" t="s">
        <v>2</v>
      </c>
      <c r="N8" s="253" t="s">
        <v>1</v>
      </c>
      <c r="O8" s="253" t="s">
        <v>73</v>
      </c>
      <c r="P8" s="253" t="s">
        <v>65</v>
      </c>
      <c r="Q8" s="259" t="s">
        <v>28</v>
      </c>
      <c r="R8" s="253" t="s">
        <v>86</v>
      </c>
    </row>
    <row r="9" spans="1:20" s="39" customFormat="1" ht="15">
      <c r="A9" s="253"/>
      <c r="B9" s="253"/>
      <c r="C9" s="253"/>
      <c r="D9" s="253"/>
      <c r="E9" s="254"/>
      <c r="F9" s="253"/>
      <c r="G9" s="253"/>
      <c r="H9" s="253"/>
      <c r="I9" s="253"/>
      <c r="J9" s="253"/>
      <c r="K9" s="253"/>
      <c r="L9" s="253"/>
      <c r="M9" s="277"/>
      <c r="N9" s="256"/>
      <c r="O9" s="253"/>
      <c r="P9" s="253"/>
      <c r="Q9" s="260"/>
      <c r="R9" s="256"/>
    </row>
    <row r="10" spans="1:20" s="39" customFormat="1" ht="15">
      <c r="A10" s="253"/>
      <c r="B10" s="253"/>
      <c r="C10" s="253"/>
      <c r="D10" s="253"/>
      <c r="E10" s="254"/>
      <c r="F10" s="253" t="s">
        <v>29</v>
      </c>
      <c r="G10" s="253"/>
      <c r="H10" s="253"/>
      <c r="I10" s="253" t="s">
        <v>30</v>
      </c>
      <c r="J10" s="253"/>
      <c r="K10" s="253"/>
      <c r="L10" s="253"/>
      <c r="M10" s="277"/>
      <c r="N10" s="256"/>
      <c r="O10" s="253"/>
      <c r="P10" s="253"/>
      <c r="Q10" s="260"/>
      <c r="R10" s="256"/>
    </row>
    <row r="11" spans="1:20" s="39" customFormat="1" ht="15">
      <c r="A11" s="253"/>
      <c r="B11" s="253"/>
      <c r="C11" s="253"/>
      <c r="D11" s="253"/>
      <c r="E11" s="254"/>
      <c r="F11" s="253"/>
      <c r="G11" s="253"/>
      <c r="H11" s="253"/>
      <c r="I11" s="253"/>
      <c r="J11" s="253"/>
      <c r="K11" s="253"/>
      <c r="L11" s="253"/>
      <c r="M11" s="277"/>
      <c r="N11" s="256"/>
      <c r="O11" s="253"/>
      <c r="P11" s="253"/>
      <c r="Q11" s="260"/>
      <c r="R11" s="256"/>
    </row>
    <row r="12" spans="1:20" ht="15">
      <c r="A12" s="1" t="str">
        <f>IF(B12="","",SUBTOTAL(3,$B$12:B12))</f>
        <v/>
      </c>
      <c r="B12" s="157"/>
      <c r="C12" s="10" t="str">
        <f>IF(B12="","",IF(ISNA(VLOOKUP($B12,'DANH SÁCH LỚP'!$B$2:$D$968,2,FALSE))=TRUE,"",VLOOKUP($B12,'DANH SÁCH LỚP'!$B$2:$D$968,2,FALSE)))</f>
        <v/>
      </c>
      <c r="D12" s="11" t="str">
        <f>IF(C12="","",IF(ISNA(VLOOKUP($B12,'DANH SÁCH LỚP'!$B$2:$D$968,3,FALSE))=TRUE,"",VLOOKUP($B12,'DANH SÁCH LỚP'!$B$2:$D$968,3,FALSE)))</f>
        <v/>
      </c>
      <c r="E12" s="41"/>
      <c r="F12" s="41"/>
      <c r="G12" s="41"/>
      <c r="H12" s="41"/>
      <c r="I12" s="41"/>
      <c r="J12" s="41"/>
      <c r="K12" s="41"/>
      <c r="L12" s="30" t="str">
        <f>IF(OR(B12="",$C$6="",$J$6="",$I$119=""),"",IF(ISNUMBER(E12)=TRUE,"",IF((COUNT(F12:K12))=0,0,ROUND((SUM(F12:H12)+2*SUM(I12:K12))/(COUNT(F12:H12)+2*COUNT(I12:K12)),1))))</f>
        <v/>
      </c>
      <c r="M12" s="76"/>
      <c r="N12" s="65" t="str">
        <f>IF(OR(B12="",$C$6="",$J$6="",$I$119=""),"",IF(OR(L12&lt;3,M12/($J$6*30)&gt;0.2),"Cấm thi",""))</f>
        <v/>
      </c>
      <c r="O12" s="41"/>
      <c r="P12" s="32" t="str">
        <f>IF(OR(B12="",$C$6="",$J$6="",$I$119=""),"",IF(ISNUMBER(E12)=TRUE,E12,ROUND((L12*0.4+O12*0.6),1)))</f>
        <v/>
      </c>
      <c r="Q12" s="63" t="str">
        <f>IF(B12="","",IF(P12="","KXL",IF(P12&lt;4,"Kém",IF(P12&lt;5,"Yếu",IF(P12&lt;6,"TB",IF(P12&lt;7,"TBK",IF(P12&lt;8,"Khá",IF(P12&lt;9,"Giỏi","XS"))))))))</f>
        <v/>
      </c>
      <c r="R12" s="65" t="str">
        <f>IF(OR(B12="",$C$6="",$J$6="",$I$119=""),"",IF(AND(O12&gt;=3,P12&gt;=5),"ĐẠT","KĐẠT"))</f>
        <v/>
      </c>
    </row>
    <row r="13" spans="1:20" ht="15">
      <c r="A13" s="1" t="str">
        <f>IF(B13="","",SUBTOTAL(3,$B$12:B13))</f>
        <v/>
      </c>
      <c r="B13" s="157"/>
      <c r="C13" s="10" t="str">
        <f>IF(B13="","",IF(ISNA(VLOOKUP($B13,'DANH SÁCH LỚP'!$B$2:$D$968,2,FALSE))=TRUE,"",VLOOKUP($B13,'DANH SÁCH LỚP'!$B$2:$D$968,2,FALSE)))</f>
        <v/>
      </c>
      <c r="D13" s="11" t="str">
        <f>IF(C13="","",IF(ISNA(VLOOKUP($B13,'DANH SÁCH LỚP'!$B$2:$D$968,3,FALSE))=TRUE,"",VLOOKUP($B13,'DANH SÁCH LỚP'!$B$2:$D$968,3,FALSE)))</f>
        <v/>
      </c>
      <c r="E13" s="41"/>
      <c r="F13" s="41"/>
      <c r="G13" s="41"/>
      <c r="H13" s="41"/>
      <c r="I13" s="41"/>
      <c r="J13" s="41"/>
      <c r="K13" s="41"/>
      <c r="L13" s="30" t="str">
        <f t="shared" ref="L13:L90" si="0">IF(OR(B13="",$C$6="",$J$6="",$I$119=""),"",IF(ISNUMBER(E13)=TRUE,"",IF((COUNT(F13:K13))=0,0,ROUND((SUM(F13:H13)+2*SUM(I13:K13))/(COUNT(F13:H13)+2*COUNT(I13:K13)),1))))</f>
        <v/>
      </c>
      <c r="M13" s="76"/>
      <c r="N13" s="65" t="str">
        <f t="shared" ref="N13:N76" si="1">IF(OR(B13="",$C$6="",$J$6="",$I$119=""),"",IF(OR(L13&lt;3,M13/($J$6*30)&gt;0.2),"Cấm thi",""))</f>
        <v/>
      </c>
      <c r="O13" s="41"/>
      <c r="P13" s="32" t="str">
        <f>IF(OR(B13="",$C$6="",$J$6="",$I$119=""),"",IF(ISNUMBER(E13)=TRUE,E13,ROUND((L13*0.4+O13*0.6),1)))</f>
        <v/>
      </c>
      <c r="Q13" s="63" t="str">
        <f>IF(B13="","",IF(P13="","KXL",IF(P13&lt;4,"Kém",IF(P13&lt;5,"Yếu",IF(P13&lt;6,"TB",IF(P13&lt;7,"TBK",IF(P13&lt;8,"Khá",IF(P13&lt;9,"Giỏi","XS"))))))))</f>
        <v/>
      </c>
      <c r="R13" s="65" t="str">
        <f>IF(OR(B13="",$C$6="",$J$6="",$I$119=""),"",IF(AND(O13&gt;=3,P13&gt;=5),"ĐẠT","KĐẠT"))</f>
        <v/>
      </c>
    </row>
    <row r="14" spans="1:20" ht="15">
      <c r="A14" s="1" t="str">
        <f>IF(B14="","",SUBTOTAL(3,$B$12:B14))</f>
        <v/>
      </c>
      <c r="B14" s="157"/>
      <c r="C14" s="10" t="str">
        <f>IF(B14="","",IF(ISNA(VLOOKUP($B14,'DANH SÁCH LỚP'!$B$2:$D$968,2,FALSE))=TRUE,"",VLOOKUP($B14,'DANH SÁCH LỚP'!$B$2:$D$968,2,FALSE)))</f>
        <v/>
      </c>
      <c r="D14" s="11" t="str">
        <f>IF(C14="","",IF(ISNA(VLOOKUP($B14,'DANH SÁCH LỚP'!$B$2:$D$968,3,FALSE))=TRUE,"",VLOOKUP($B14,'DANH SÁCH LỚP'!$B$2:$D$968,3,FALSE)))</f>
        <v/>
      </c>
      <c r="E14" s="41"/>
      <c r="F14" s="41"/>
      <c r="G14" s="41"/>
      <c r="H14" s="41"/>
      <c r="I14" s="41"/>
      <c r="J14" s="41"/>
      <c r="K14" s="41"/>
      <c r="L14" s="30" t="str">
        <f t="shared" si="0"/>
        <v/>
      </c>
      <c r="M14" s="76"/>
      <c r="N14" s="65" t="str">
        <f t="shared" si="1"/>
        <v/>
      </c>
      <c r="O14" s="41"/>
      <c r="P14" s="32" t="str">
        <f>IF(OR(B14="",$C$6="",$J$6="",$I$119=""),"",IF(ISNUMBER(E14)=TRUE,E14,ROUND((L14*0.4+O14*0.6),1)))</f>
        <v/>
      </c>
      <c r="Q14" s="63" t="str">
        <f>IF(B14="","",IF(P14="","KXL",IF(P14&lt;4,"Kém",IF(P14&lt;5,"Yếu",IF(P14&lt;6,"TB",IF(P14&lt;7,"TBK",IF(P14&lt;8,"Khá",IF(P14&lt;9,"Giỏi","XS"))))))))</f>
        <v/>
      </c>
      <c r="R14" s="65" t="str">
        <f>IF(OR(B14="",$C$6="",$J$6="",$I$119=""),"",IF(AND(O14&gt;=3,P14&gt;=5),"ĐẠT","KĐẠT"))</f>
        <v/>
      </c>
    </row>
    <row r="15" spans="1:20" ht="15">
      <c r="A15" s="1" t="str">
        <f>IF(B15="","",SUBTOTAL(3,$B$12:B15))</f>
        <v/>
      </c>
      <c r="B15" s="157"/>
      <c r="C15" s="10" t="str">
        <f>IF(B15="","",IF(ISNA(VLOOKUP($B15,'DANH SÁCH LỚP'!$B$2:$D$968,2,FALSE))=TRUE,"",VLOOKUP($B15,'DANH SÁCH LỚP'!$B$2:$D$968,2,FALSE)))</f>
        <v/>
      </c>
      <c r="D15" s="11" t="str">
        <f>IF(C15="","",IF(ISNA(VLOOKUP($B15,'DANH SÁCH LỚP'!$B$2:$D$968,3,FALSE))=TRUE,"",VLOOKUP($B15,'DANH SÁCH LỚP'!$B$2:$D$968,3,FALSE)))</f>
        <v/>
      </c>
      <c r="E15" s="41"/>
      <c r="F15" s="41"/>
      <c r="G15" s="41"/>
      <c r="H15" s="41"/>
      <c r="I15" s="41"/>
      <c r="J15" s="41"/>
      <c r="K15" s="41"/>
      <c r="L15" s="30" t="str">
        <f t="shared" si="0"/>
        <v/>
      </c>
      <c r="M15" s="76"/>
      <c r="N15" s="65" t="str">
        <f t="shared" si="1"/>
        <v/>
      </c>
      <c r="O15" s="41"/>
      <c r="P15" s="32" t="str">
        <f t="shared" ref="P15:P78" si="2">IF(OR(B15="",$C$6="",$J$6="",$I$119=""),"",IF(ISNUMBER(E15)=TRUE,E15,ROUND((L15*0.4+O15*0.6),1)))</f>
        <v/>
      </c>
      <c r="Q15" s="63" t="str">
        <f t="shared" ref="Q15:Q78" si="3">IF(B15="","",IF(P15="","KXL",IF(P15&lt;4,"Kém",IF(P15&lt;5,"Yếu",IF(P15&lt;6,"TB",IF(P15&lt;7,"TBK",IF(P15&lt;8,"Khá",IF(P15&lt;9,"Giỏi","XS"))))))))</f>
        <v/>
      </c>
      <c r="R15" s="65" t="str">
        <f t="shared" ref="R15:R78" si="4">IF(OR(B15="",$C$6="",$J$6="",$I$119=""),"",IF(AND(O15&gt;=3,P15&gt;=5),"ĐẠT","KĐẠT"))</f>
        <v/>
      </c>
    </row>
    <row r="16" spans="1:20" ht="15">
      <c r="A16" s="1" t="str">
        <f>IF(B16="","",SUBTOTAL(3,$B$12:B16))</f>
        <v/>
      </c>
      <c r="B16" s="157"/>
      <c r="C16" s="10" t="str">
        <f>IF(B16="","",IF(ISNA(VLOOKUP($B16,'DANH SÁCH LỚP'!$B$2:$D$968,2,FALSE))=TRUE,"",VLOOKUP($B16,'DANH SÁCH LỚP'!$B$2:$D$968,2,FALSE)))</f>
        <v/>
      </c>
      <c r="D16" s="11" t="str">
        <f>IF(C16="","",IF(ISNA(VLOOKUP($B16,'DANH SÁCH LỚP'!$B$2:$D$968,3,FALSE))=TRUE,"",VLOOKUP($B16,'DANH SÁCH LỚP'!$B$2:$D$968,3,FALSE)))</f>
        <v/>
      </c>
      <c r="E16" s="41"/>
      <c r="F16" s="41"/>
      <c r="G16" s="41"/>
      <c r="H16" s="41"/>
      <c r="I16" s="41"/>
      <c r="J16" s="41"/>
      <c r="K16" s="41"/>
      <c r="L16" s="30" t="str">
        <f t="shared" si="0"/>
        <v/>
      </c>
      <c r="M16" s="76"/>
      <c r="N16" s="65" t="str">
        <f t="shared" si="1"/>
        <v/>
      </c>
      <c r="O16" s="41"/>
      <c r="P16" s="32" t="str">
        <f t="shared" si="2"/>
        <v/>
      </c>
      <c r="Q16" s="63" t="str">
        <f t="shared" si="3"/>
        <v/>
      </c>
      <c r="R16" s="65" t="str">
        <f t="shared" si="4"/>
        <v/>
      </c>
    </row>
    <row r="17" spans="1:18" ht="15">
      <c r="A17" s="1" t="str">
        <f>IF(B17="","",SUBTOTAL(3,$B$12:B17))</f>
        <v/>
      </c>
      <c r="B17" s="157"/>
      <c r="C17" s="10" t="str">
        <f>IF(B17="","",IF(ISNA(VLOOKUP($B17,'DANH SÁCH LỚP'!$B$2:$D$968,2,FALSE))=TRUE,"",VLOOKUP($B17,'DANH SÁCH LỚP'!$B$2:$D$968,2,FALSE)))</f>
        <v/>
      </c>
      <c r="D17" s="11" t="str">
        <f>IF(C17="","",IF(ISNA(VLOOKUP($B17,'DANH SÁCH LỚP'!$B$2:$D$968,3,FALSE))=TRUE,"",VLOOKUP($B17,'DANH SÁCH LỚP'!$B$2:$D$968,3,FALSE)))</f>
        <v/>
      </c>
      <c r="E17" s="41"/>
      <c r="F17" s="41"/>
      <c r="G17" s="41"/>
      <c r="H17" s="41"/>
      <c r="I17" s="41"/>
      <c r="J17" s="41"/>
      <c r="K17" s="41"/>
      <c r="L17" s="30" t="str">
        <f t="shared" si="0"/>
        <v/>
      </c>
      <c r="M17" s="76"/>
      <c r="N17" s="65" t="str">
        <f t="shared" si="1"/>
        <v/>
      </c>
      <c r="O17" s="41"/>
      <c r="P17" s="32" t="str">
        <f t="shared" si="2"/>
        <v/>
      </c>
      <c r="Q17" s="63" t="str">
        <f t="shared" si="3"/>
        <v/>
      </c>
      <c r="R17" s="65" t="str">
        <f t="shared" si="4"/>
        <v/>
      </c>
    </row>
    <row r="18" spans="1:18" ht="15">
      <c r="A18" s="1" t="str">
        <f>IF(B18="","",SUBTOTAL(3,$B$12:B18))</f>
        <v/>
      </c>
      <c r="B18" s="157"/>
      <c r="C18" s="10" t="str">
        <f>IF(B18="","",IF(ISNA(VLOOKUP($B18,'DANH SÁCH LỚP'!$B$2:$D$968,2,FALSE))=TRUE,"",VLOOKUP($B18,'DANH SÁCH LỚP'!$B$2:$D$968,2,FALSE)))</f>
        <v/>
      </c>
      <c r="D18" s="11" t="str">
        <f>IF(C18="","",IF(ISNA(VLOOKUP($B18,'DANH SÁCH LỚP'!$B$2:$D$968,3,FALSE))=TRUE,"",VLOOKUP($B18,'DANH SÁCH LỚP'!$B$2:$D$968,3,FALSE)))</f>
        <v/>
      </c>
      <c r="E18" s="41"/>
      <c r="F18" s="41"/>
      <c r="G18" s="41"/>
      <c r="H18" s="41"/>
      <c r="I18" s="41"/>
      <c r="J18" s="41"/>
      <c r="K18" s="41"/>
      <c r="L18" s="30" t="str">
        <f t="shared" si="0"/>
        <v/>
      </c>
      <c r="M18" s="76"/>
      <c r="N18" s="65" t="str">
        <f t="shared" si="1"/>
        <v/>
      </c>
      <c r="O18" s="41"/>
      <c r="P18" s="32" t="str">
        <f t="shared" si="2"/>
        <v/>
      </c>
      <c r="Q18" s="63" t="str">
        <f t="shared" si="3"/>
        <v/>
      </c>
      <c r="R18" s="65" t="str">
        <f t="shared" si="4"/>
        <v/>
      </c>
    </row>
    <row r="19" spans="1:18" ht="15">
      <c r="A19" s="1" t="str">
        <f>IF(B19="","",SUBTOTAL(3,$B$12:B19))</f>
        <v/>
      </c>
      <c r="B19" s="157"/>
      <c r="C19" s="10" t="str">
        <f>IF(B19="","",IF(ISNA(VLOOKUP($B19,'DANH SÁCH LỚP'!$B$2:$D$968,2,FALSE))=TRUE,"",VLOOKUP($B19,'DANH SÁCH LỚP'!$B$2:$D$968,2,FALSE)))</f>
        <v/>
      </c>
      <c r="D19" s="11" t="str">
        <f>IF(C19="","",IF(ISNA(VLOOKUP($B19,'DANH SÁCH LỚP'!$B$2:$D$968,3,FALSE))=TRUE,"",VLOOKUP($B19,'DANH SÁCH LỚP'!$B$2:$D$968,3,FALSE)))</f>
        <v/>
      </c>
      <c r="E19" s="41"/>
      <c r="F19" s="41"/>
      <c r="G19" s="41"/>
      <c r="H19" s="41"/>
      <c r="I19" s="41"/>
      <c r="J19" s="41"/>
      <c r="K19" s="41"/>
      <c r="L19" s="30" t="str">
        <f t="shared" si="0"/>
        <v/>
      </c>
      <c r="M19" s="76"/>
      <c r="N19" s="65" t="str">
        <f t="shared" si="1"/>
        <v/>
      </c>
      <c r="O19" s="41"/>
      <c r="P19" s="32" t="str">
        <f t="shared" si="2"/>
        <v/>
      </c>
      <c r="Q19" s="63" t="str">
        <f t="shared" si="3"/>
        <v/>
      </c>
      <c r="R19" s="65" t="str">
        <f t="shared" si="4"/>
        <v/>
      </c>
    </row>
    <row r="20" spans="1:18" ht="15">
      <c r="A20" s="1" t="str">
        <f>IF(B20="","",SUBTOTAL(3,$B$12:B20))</f>
        <v/>
      </c>
      <c r="B20" s="157"/>
      <c r="C20" s="10" t="str">
        <f>IF(B20="","",IF(ISNA(VLOOKUP($B20,'DANH SÁCH LỚP'!$B$2:$D$968,2,FALSE))=TRUE,"",VLOOKUP($B20,'DANH SÁCH LỚP'!$B$2:$D$968,2,FALSE)))</f>
        <v/>
      </c>
      <c r="D20" s="11" t="str">
        <f>IF(C20="","",IF(ISNA(VLOOKUP($B20,'DANH SÁCH LỚP'!$B$2:$D$968,3,FALSE))=TRUE,"",VLOOKUP($B20,'DANH SÁCH LỚP'!$B$2:$D$968,3,FALSE)))</f>
        <v/>
      </c>
      <c r="E20" s="41"/>
      <c r="F20" s="41"/>
      <c r="G20" s="41"/>
      <c r="H20" s="41"/>
      <c r="I20" s="41"/>
      <c r="J20" s="41"/>
      <c r="K20" s="41"/>
      <c r="L20" s="30" t="str">
        <f t="shared" si="0"/>
        <v/>
      </c>
      <c r="M20" s="76"/>
      <c r="N20" s="65" t="str">
        <f t="shared" si="1"/>
        <v/>
      </c>
      <c r="O20" s="41"/>
      <c r="P20" s="32" t="str">
        <f t="shared" si="2"/>
        <v/>
      </c>
      <c r="Q20" s="63" t="str">
        <f t="shared" si="3"/>
        <v/>
      </c>
      <c r="R20" s="65" t="str">
        <f t="shared" si="4"/>
        <v/>
      </c>
    </row>
    <row r="21" spans="1:18" ht="15">
      <c r="A21" s="1" t="str">
        <f>IF(B21="","",SUBTOTAL(3,$B$12:B21))</f>
        <v/>
      </c>
      <c r="B21" s="157"/>
      <c r="C21" s="10" t="str">
        <f>IF(B21="","",IF(ISNA(VLOOKUP($B21,'DANH SÁCH LỚP'!$B$2:$D$968,2,FALSE))=TRUE,"",VLOOKUP($B21,'DANH SÁCH LỚP'!$B$2:$D$968,2,FALSE)))</f>
        <v/>
      </c>
      <c r="D21" s="11" t="str">
        <f>IF(C21="","",IF(ISNA(VLOOKUP($B21,'DANH SÁCH LỚP'!$B$2:$D$968,3,FALSE))=TRUE,"",VLOOKUP($B21,'DANH SÁCH LỚP'!$B$2:$D$968,3,FALSE)))</f>
        <v/>
      </c>
      <c r="E21" s="41"/>
      <c r="F21" s="41"/>
      <c r="G21" s="41"/>
      <c r="H21" s="41"/>
      <c r="I21" s="41"/>
      <c r="J21" s="41"/>
      <c r="K21" s="41"/>
      <c r="L21" s="30" t="str">
        <f t="shared" si="0"/>
        <v/>
      </c>
      <c r="M21" s="76"/>
      <c r="N21" s="65" t="str">
        <f t="shared" si="1"/>
        <v/>
      </c>
      <c r="O21" s="41"/>
      <c r="P21" s="32" t="str">
        <f t="shared" si="2"/>
        <v/>
      </c>
      <c r="Q21" s="63" t="str">
        <f t="shared" si="3"/>
        <v/>
      </c>
      <c r="R21" s="65" t="str">
        <f t="shared" si="4"/>
        <v/>
      </c>
    </row>
    <row r="22" spans="1:18" ht="15">
      <c r="A22" s="1" t="str">
        <f>IF(B22="","",SUBTOTAL(3,$B$12:B22))</f>
        <v/>
      </c>
      <c r="B22" s="157"/>
      <c r="C22" s="10" t="str">
        <f>IF(B22="","",IF(ISNA(VLOOKUP($B22,'DANH SÁCH LỚP'!$B$2:$D$968,2,FALSE))=TRUE,"",VLOOKUP($B22,'DANH SÁCH LỚP'!$B$2:$D$968,2,FALSE)))</f>
        <v/>
      </c>
      <c r="D22" s="11" t="str">
        <f>IF(C22="","",IF(ISNA(VLOOKUP($B22,'DANH SÁCH LỚP'!$B$2:$D$968,3,FALSE))=TRUE,"",VLOOKUP($B22,'DANH SÁCH LỚP'!$B$2:$D$968,3,FALSE)))</f>
        <v/>
      </c>
      <c r="E22" s="41"/>
      <c r="F22" s="41"/>
      <c r="G22" s="41"/>
      <c r="H22" s="41"/>
      <c r="I22" s="41"/>
      <c r="J22" s="41"/>
      <c r="K22" s="41"/>
      <c r="L22" s="30" t="str">
        <f t="shared" si="0"/>
        <v/>
      </c>
      <c r="M22" s="76"/>
      <c r="N22" s="65" t="str">
        <f t="shared" si="1"/>
        <v/>
      </c>
      <c r="O22" s="41"/>
      <c r="P22" s="32" t="str">
        <f t="shared" si="2"/>
        <v/>
      </c>
      <c r="Q22" s="63" t="str">
        <f t="shared" si="3"/>
        <v/>
      </c>
      <c r="R22" s="65" t="str">
        <f t="shared" si="4"/>
        <v/>
      </c>
    </row>
    <row r="23" spans="1:18" ht="15">
      <c r="A23" s="1" t="str">
        <f>IF(B23="","",SUBTOTAL(3,$B$12:B23))</f>
        <v/>
      </c>
      <c r="B23" s="157"/>
      <c r="C23" s="10" t="str">
        <f>IF(B23="","",IF(ISNA(VLOOKUP($B23,'DANH SÁCH LỚP'!$B$2:$D$968,2,FALSE))=TRUE,"",VLOOKUP($B23,'DANH SÁCH LỚP'!$B$2:$D$968,2,FALSE)))</f>
        <v/>
      </c>
      <c r="D23" s="11" t="str">
        <f>IF(C23="","",IF(ISNA(VLOOKUP($B23,'DANH SÁCH LỚP'!$B$2:$D$968,3,FALSE))=TRUE,"",VLOOKUP($B23,'DANH SÁCH LỚP'!$B$2:$D$968,3,FALSE)))</f>
        <v/>
      </c>
      <c r="E23" s="41"/>
      <c r="F23" s="41"/>
      <c r="G23" s="41"/>
      <c r="H23" s="41"/>
      <c r="I23" s="41"/>
      <c r="J23" s="41"/>
      <c r="K23" s="41"/>
      <c r="L23" s="30" t="str">
        <f t="shared" si="0"/>
        <v/>
      </c>
      <c r="M23" s="76"/>
      <c r="N23" s="65" t="str">
        <f t="shared" si="1"/>
        <v/>
      </c>
      <c r="O23" s="41"/>
      <c r="P23" s="32" t="str">
        <f t="shared" si="2"/>
        <v/>
      </c>
      <c r="Q23" s="63" t="str">
        <f t="shared" si="3"/>
        <v/>
      </c>
      <c r="R23" s="65" t="str">
        <f t="shared" si="4"/>
        <v/>
      </c>
    </row>
    <row r="24" spans="1:18" ht="15">
      <c r="A24" s="1" t="str">
        <f>IF(B24="","",SUBTOTAL(3,$B$12:B24))</f>
        <v/>
      </c>
      <c r="B24" s="157"/>
      <c r="C24" s="10" t="str">
        <f>IF(B24="","",IF(ISNA(VLOOKUP($B24,'DANH SÁCH LỚP'!$B$2:$D$968,2,FALSE))=TRUE,"",VLOOKUP($B24,'DANH SÁCH LỚP'!$B$2:$D$968,2,FALSE)))</f>
        <v/>
      </c>
      <c r="D24" s="11" t="str">
        <f>IF(C24="","",IF(ISNA(VLOOKUP($B24,'DANH SÁCH LỚP'!$B$2:$D$968,3,FALSE))=TRUE,"",VLOOKUP($B24,'DANH SÁCH LỚP'!$B$2:$D$968,3,FALSE)))</f>
        <v/>
      </c>
      <c r="E24" s="41"/>
      <c r="F24" s="41"/>
      <c r="G24" s="41"/>
      <c r="H24" s="41"/>
      <c r="I24" s="41"/>
      <c r="J24" s="41"/>
      <c r="K24" s="41"/>
      <c r="L24" s="30" t="str">
        <f t="shared" si="0"/>
        <v/>
      </c>
      <c r="M24" s="76"/>
      <c r="N24" s="65" t="str">
        <f t="shared" si="1"/>
        <v/>
      </c>
      <c r="O24" s="41"/>
      <c r="P24" s="32" t="str">
        <f t="shared" si="2"/>
        <v/>
      </c>
      <c r="Q24" s="63" t="str">
        <f t="shared" si="3"/>
        <v/>
      </c>
      <c r="R24" s="65" t="str">
        <f t="shared" si="4"/>
        <v/>
      </c>
    </row>
    <row r="25" spans="1:18" ht="15">
      <c r="A25" s="1" t="str">
        <f>IF(B25="","",SUBTOTAL(3,$B$12:B25))</f>
        <v/>
      </c>
      <c r="B25" s="157"/>
      <c r="C25" s="10" t="str">
        <f>IF(B25="","",IF(ISNA(VLOOKUP($B25,'DANH SÁCH LỚP'!$B$2:$D$968,2,FALSE))=TRUE,"",VLOOKUP($B25,'DANH SÁCH LỚP'!$B$2:$D$968,2,FALSE)))</f>
        <v/>
      </c>
      <c r="D25" s="11" t="str">
        <f>IF(C25="","",IF(ISNA(VLOOKUP($B25,'DANH SÁCH LỚP'!$B$2:$D$968,3,FALSE))=TRUE,"",VLOOKUP($B25,'DANH SÁCH LỚP'!$B$2:$D$968,3,FALSE)))</f>
        <v/>
      </c>
      <c r="E25" s="41"/>
      <c r="F25" s="41"/>
      <c r="G25" s="41"/>
      <c r="H25" s="41"/>
      <c r="I25" s="41"/>
      <c r="J25" s="41"/>
      <c r="K25" s="41"/>
      <c r="L25" s="30" t="str">
        <f t="shared" si="0"/>
        <v/>
      </c>
      <c r="M25" s="76"/>
      <c r="N25" s="65" t="str">
        <f t="shared" si="1"/>
        <v/>
      </c>
      <c r="O25" s="41"/>
      <c r="P25" s="32" t="str">
        <f t="shared" si="2"/>
        <v/>
      </c>
      <c r="Q25" s="63" t="str">
        <f t="shared" si="3"/>
        <v/>
      </c>
      <c r="R25" s="65" t="str">
        <f t="shared" si="4"/>
        <v/>
      </c>
    </row>
    <row r="26" spans="1:18" ht="15">
      <c r="A26" s="1" t="str">
        <f>IF(B26="","",SUBTOTAL(3,$B$12:B26))</f>
        <v/>
      </c>
      <c r="B26" s="157"/>
      <c r="C26" s="10" t="str">
        <f>IF(B26="","",IF(ISNA(VLOOKUP($B26,'DANH SÁCH LỚP'!$B$2:$D$968,2,FALSE))=TRUE,"",VLOOKUP($B26,'DANH SÁCH LỚP'!$B$2:$D$968,2,FALSE)))</f>
        <v/>
      </c>
      <c r="D26" s="11" t="str">
        <f>IF(C26="","",IF(ISNA(VLOOKUP($B26,'DANH SÁCH LỚP'!$B$2:$D$968,3,FALSE))=TRUE,"",VLOOKUP($B26,'DANH SÁCH LỚP'!$B$2:$D$968,3,FALSE)))</f>
        <v/>
      </c>
      <c r="E26" s="41"/>
      <c r="F26" s="41"/>
      <c r="G26" s="41"/>
      <c r="H26" s="41"/>
      <c r="I26" s="41"/>
      <c r="J26" s="41"/>
      <c r="K26" s="41"/>
      <c r="L26" s="30" t="str">
        <f t="shared" si="0"/>
        <v/>
      </c>
      <c r="M26" s="76"/>
      <c r="N26" s="65" t="str">
        <f t="shared" si="1"/>
        <v/>
      </c>
      <c r="O26" s="41"/>
      <c r="P26" s="32" t="str">
        <f t="shared" si="2"/>
        <v/>
      </c>
      <c r="Q26" s="63" t="str">
        <f t="shared" si="3"/>
        <v/>
      </c>
      <c r="R26" s="65" t="str">
        <f t="shared" si="4"/>
        <v/>
      </c>
    </row>
    <row r="27" spans="1:18" ht="15">
      <c r="A27" s="1" t="str">
        <f>IF(B27="","",SUBTOTAL(3,$B$12:B27))</f>
        <v/>
      </c>
      <c r="B27" s="157"/>
      <c r="C27" s="10" t="str">
        <f>IF(B27="","",IF(ISNA(VLOOKUP($B27,'DANH SÁCH LỚP'!$B$2:$D$968,2,FALSE))=TRUE,"",VLOOKUP($B27,'DANH SÁCH LỚP'!$B$2:$D$968,2,FALSE)))</f>
        <v/>
      </c>
      <c r="D27" s="11" t="str">
        <f>IF(C27="","",IF(ISNA(VLOOKUP($B27,'DANH SÁCH LỚP'!$B$2:$D$968,3,FALSE))=TRUE,"",VLOOKUP($B27,'DANH SÁCH LỚP'!$B$2:$D$968,3,FALSE)))</f>
        <v/>
      </c>
      <c r="E27" s="41"/>
      <c r="F27" s="41"/>
      <c r="G27" s="41"/>
      <c r="H27" s="41"/>
      <c r="I27" s="41"/>
      <c r="J27" s="41"/>
      <c r="K27" s="41"/>
      <c r="L27" s="30" t="str">
        <f t="shared" si="0"/>
        <v/>
      </c>
      <c r="M27" s="76"/>
      <c r="N27" s="65" t="str">
        <f t="shared" si="1"/>
        <v/>
      </c>
      <c r="O27" s="41"/>
      <c r="P27" s="32" t="str">
        <f t="shared" si="2"/>
        <v/>
      </c>
      <c r="Q27" s="63" t="str">
        <f t="shared" si="3"/>
        <v/>
      </c>
      <c r="R27" s="65" t="str">
        <f t="shared" si="4"/>
        <v/>
      </c>
    </row>
    <row r="28" spans="1:18" ht="15">
      <c r="A28" s="1" t="str">
        <f>IF(B28="","",SUBTOTAL(3,$B$12:B28))</f>
        <v/>
      </c>
      <c r="B28" s="157"/>
      <c r="C28" s="10" t="str">
        <f>IF(B28="","",IF(ISNA(VLOOKUP($B28,'DANH SÁCH LỚP'!$B$2:$D$968,2,FALSE))=TRUE,"",VLOOKUP($B28,'DANH SÁCH LỚP'!$B$2:$D$968,2,FALSE)))</f>
        <v/>
      </c>
      <c r="D28" s="11" t="str">
        <f>IF(C28="","",IF(ISNA(VLOOKUP($B28,'DANH SÁCH LỚP'!$B$2:$D$968,3,FALSE))=TRUE,"",VLOOKUP($B28,'DANH SÁCH LỚP'!$B$2:$D$968,3,FALSE)))</f>
        <v/>
      </c>
      <c r="E28" s="41"/>
      <c r="F28" s="41"/>
      <c r="G28" s="41"/>
      <c r="H28" s="41"/>
      <c r="I28" s="41"/>
      <c r="J28" s="41"/>
      <c r="K28" s="41"/>
      <c r="L28" s="30" t="str">
        <f t="shared" si="0"/>
        <v/>
      </c>
      <c r="M28" s="76"/>
      <c r="N28" s="65" t="str">
        <f t="shared" si="1"/>
        <v/>
      </c>
      <c r="O28" s="41"/>
      <c r="P28" s="32" t="str">
        <f t="shared" si="2"/>
        <v/>
      </c>
      <c r="Q28" s="63" t="str">
        <f t="shared" si="3"/>
        <v/>
      </c>
      <c r="R28" s="65" t="str">
        <f t="shared" si="4"/>
        <v/>
      </c>
    </row>
    <row r="29" spans="1:18" ht="15">
      <c r="A29" s="1" t="str">
        <f>IF(B29="","",SUBTOTAL(3,$B$12:B29))</f>
        <v/>
      </c>
      <c r="B29" s="157"/>
      <c r="C29" s="10" t="str">
        <f>IF(B29="","",IF(ISNA(VLOOKUP($B29,'DANH SÁCH LỚP'!$B$2:$D$968,2,FALSE))=TRUE,"",VLOOKUP($B29,'DANH SÁCH LỚP'!$B$2:$D$968,2,FALSE)))</f>
        <v/>
      </c>
      <c r="D29" s="11" t="str">
        <f>IF(C29="","",IF(ISNA(VLOOKUP($B29,'DANH SÁCH LỚP'!$B$2:$D$968,3,FALSE))=TRUE,"",VLOOKUP($B29,'DANH SÁCH LỚP'!$B$2:$D$968,3,FALSE)))</f>
        <v/>
      </c>
      <c r="E29" s="41"/>
      <c r="F29" s="41"/>
      <c r="G29" s="41"/>
      <c r="H29" s="41"/>
      <c r="I29" s="41"/>
      <c r="J29" s="41"/>
      <c r="K29" s="41"/>
      <c r="L29" s="30" t="str">
        <f t="shared" si="0"/>
        <v/>
      </c>
      <c r="M29" s="76"/>
      <c r="N29" s="65" t="str">
        <f t="shared" si="1"/>
        <v/>
      </c>
      <c r="O29" s="41"/>
      <c r="P29" s="32" t="str">
        <f t="shared" si="2"/>
        <v/>
      </c>
      <c r="Q29" s="63" t="str">
        <f t="shared" si="3"/>
        <v/>
      </c>
      <c r="R29" s="65" t="str">
        <f t="shared" si="4"/>
        <v/>
      </c>
    </row>
    <row r="30" spans="1:18" ht="15">
      <c r="A30" s="1" t="str">
        <f>IF(B30="","",SUBTOTAL(3,$B$12:B30))</f>
        <v/>
      </c>
      <c r="B30" s="157"/>
      <c r="C30" s="10" t="str">
        <f>IF(B30="","",IF(ISNA(VLOOKUP($B30,'DANH SÁCH LỚP'!$B$2:$D$968,2,FALSE))=TRUE,"",VLOOKUP($B30,'DANH SÁCH LỚP'!$B$2:$D$968,2,FALSE)))</f>
        <v/>
      </c>
      <c r="D30" s="11" t="str">
        <f>IF(C30="","",IF(ISNA(VLOOKUP($B30,'DANH SÁCH LỚP'!$B$2:$D$968,3,FALSE))=TRUE,"",VLOOKUP($B30,'DANH SÁCH LỚP'!$B$2:$D$968,3,FALSE)))</f>
        <v/>
      </c>
      <c r="E30" s="41"/>
      <c r="F30" s="41"/>
      <c r="G30" s="41"/>
      <c r="H30" s="41"/>
      <c r="I30" s="41"/>
      <c r="J30" s="41"/>
      <c r="K30" s="41"/>
      <c r="L30" s="30" t="str">
        <f t="shared" si="0"/>
        <v/>
      </c>
      <c r="M30" s="76"/>
      <c r="N30" s="65" t="str">
        <f t="shared" si="1"/>
        <v/>
      </c>
      <c r="O30" s="41"/>
      <c r="P30" s="32" t="str">
        <f t="shared" si="2"/>
        <v/>
      </c>
      <c r="Q30" s="63" t="str">
        <f t="shared" si="3"/>
        <v/>
      </c>
      <c r="R30" s="65" t="str">
        <f t="shared" si="4"/>
        <v/>
      </c>
    </row>
    <row r="31" spans="1:18" ht="15">
      <c r="A31" s="1" t="str">
        <f>IF(B31="","",SUBTOTAL(3,$B$12:B31))</f>
        <v/>
      </c>
      <c r="B31" s="157"/>
      <c r="C31" s="10" t="str">
        <f>IF(B31="","",IF(ISNA(VLOOKUP($B31,'DANH SÁCH LỚP'!$B$2:$D$968,2,FALSE))=TRUE,"",VLOOKUP($B31,'DANH SÁCH LỚP'!$B$2:$D$968,2,FALSE)))</f>
        <v/>
      </c>
      <c r="D31" s="11" t="str">
        <f>IF(C31="","",IF(ISNA(VLOOKUP($B31,'DANH SÁCH LỚP'!$B$2:$D$968,3,FALSE))=TRUE,"",VLOOKUP($B31,'DANH SÁCH LỚP'!$B$2:$D$968,3,FALSE)))</f>
        <v/>
      </c>
      <c r="E31" s="41"/>
      <c r="F31" s="41"/>
      <c r="G31" s="41"/>
      <c r="H31" s="41"/>
      <c r="I31" s="41"/>
      <c r="J31" s="41"/>
      <c r="K31" s="41"/>
      <c r="L31" s="30" t="str">
        <f t="shared" si="0"/>
        <v/>
      </c>
      <c r="M31" s="76"/>
      <c r="N31" s="65" t="str">
        <f t="shared" si="1"/>
        <v/>
      </c>
      <c r="O31" s="41"/>
      <c r="P31" s="32" t="str">
        <f t="shared" si="2"/>
        <v/>
      </c>
      <c r="Q31" s="63" t="str">
        <f t="shared" si="3"/>
        <v/>
      </c>
      <c r="R31" s="65" t="str">
        <f t="shared" si="4"/>
        <v/>
      </c>
    </row>
    <row r="32" spans="1:18" ht="15">
      <c r="A32" s="1" t="str">
        <f>IF(B32="","",SUBTOTAL(3,$B$12:B32))</f>
        <v/>
      </c>
      <c r="B32" s="157"/>
      <c r="C32" s="10" t="str">
        <f>IF(B32="","",IF(ISNA(VLOOKUP($B32,'DANH SÁCH LỚP'!$B$2:$D$968,2,FALSE))=TRUE,"",VLOOKUP($B32,'DANH SÁCH LỚP'!$B$2:$D$968,2,FALSE)))</f>
        <v/>
      </c>
      <c r="D32" s="11" t="str">
        <f>IF(C32="","",IF(ISNA(VLOOKUP($B32,'DANH SÁCH LỚP'!$B$2:$D$968,3,FALSE))=TRUE,"",VLOOKUP($B32,'DANH SÁCH LỚP'!$B$2:$D$968,3,FALSE)))</f>
        <v/>
      </c>
      <c r="E32" s="41"/>
      <c r="F32" s="41"/>
      <c r="G32" s="41"/>
      <c r="H32" s="41"/>
      <c r="I32" s="41"/>
      <c r="J32" s="41"/>
      <c r="K32" s="41"/>
      <c r="L32" s="30" t="str">
        <f t="shared" si="0"/>
        <v/>
      </c>
      <c r="M32" s="76"/>
      <c r="N32" s="65" t="str">
        <f t="shared" si="1"/>
        <v/>
      </c>
      <c r="O32" s="41"/>
      <c r="P32" s="32" t="str">
        <f t="shared" si="2"/>
        <v/>
      </c>
      <c r="Q32" s="63" t="str">
        <f t="shared" si="3"/>
        <v/>
      </c>
      <c r="R32" s="65" t="str">
        <f t="shared" si="4"/>
        <v/>
      </c>
    </row>
    <row r="33" spans="1:18" ht="15">
      <c r="A33" s="1" t="str">
        <f>IF(B33="","",SUBTOTAL(3,$B$12:B33))</f>
        <v/>
      </c>
      <c r="B33" s="157"/>
      <c r="C33" s="10" t="str">
        <f>IF(B33="","",IF(ISNA(VLOOKUP($B33,'DANH SÁCH LỚP'!$B$2:$D$968,2,FALSE))=TRUE,"",VLOOKUP($B33,'DANH SÁCH LỚP'!$B$2:$D$968,2,FALSE)))</f>
        <v/>
      </c>
      <c r="D33" s="11" t="str">
        <f>IF(C33="","",IF(ISNA(VLOOKUP($B33,'DANH SÁCH LỚP'!$B$2:$D$968,3,FALSE))=TRUE,"",VLOOKUP($B33,'DANH SÁCH LỚP'!$B$2:$D$968,3,FALSE)))</f>
        <v/>
      </c>
      <c r="E33" s="41"/>
      <c r="F33" s="41"/>
      <c r="G33" s="41"/>
      <c r="H33" s="41"/>
      <c r="I33" s="41"/>
      <c r="J33" s="41"/>
      <c r="K33" s="41"/>
      <c r="L33" s="30" t="str">
        <f t="shared" si="0"/>
        <v/>
      </c>
      <c r="M33" s="76"/>
      <c r="N33" s="65" t="str">
        <f t="shared" si="1"/>
        <v/>
      </c>
      <c r="O33" s="41"/>
      <c r="P33" s="32" t="str">
        <f t="shared" si="2"/>
        <v/>
      </c>
      <c r="Q33" s="63" t="str">
        <f t="shared" si="3"/>
        <v/>
      </c>
      <c r="R33" s="65" t="str">
        <f t="shared" si="4"/>
        <v/>
      </c>
    </row>
    <row r="34" spans="1:18" ht="15">
      <c r="A34" s="1" t="str">
        <f>IF(B34="","",SUBTOTAL(3,$B$12:B34))</f>
        <v/>
      </c>
      <c r="B34" s="157"/>
      <c r="C34" s="10" t="str">
        <f>IF(B34="","",IF(ISNA(VLOOKUP($B34,'DANH SÁCH LỚP'!$B$2:$D$968,2,FALSE))=TRUE,"",VLOOKUP($B34,'DANH SÁCH LỚP'!$B$2:$D$968,2,FALSE)))</f>
        <v/>
      </c>
      <c r="D34" s="11" t="str">
        <f>IF(C34="","",IF(ISNA(VLOOKUP($B34,'DANH SÁCH LỚP'!$B$2:$D$968,3,FALSE))=TRUE,"",VLOOKUP($B34,'DANH SÁCH LỚP'!$B$2:$D$968,3,FALSE)))</f>
        <v/>
      </c>
      <c r="E34" s="41"/>
      <c r="F34" s="41"/>
      <c r="G34" s="41"/>
      <c r="H34" s="41"/>
      <c r="I34" s="41"/>
      <c r="J34" s="41"/>
      <c r="K34" s="41"/>
      <c r="L34" s="30" t="str">
        <f t="shared" si="0"/>
        <v/>
      </c>
      <c r="M34" s="76"/>
      <c r="N34" s="65" t="str">
        <f t="shared" si="1"/>
        <v/>
      </c>
      <c r="O34" s="41"/>
      <c r="P34" s="32" t="str">
        <f t="shared" si="2"/>
        <v/>
      </c>
      <c r="Q34" s="63" t="str">
        <f t="shared" si="3"/>
        <v/>
      </c>
      <c r="R34" s="65" t="str">
        <f t="shared" si="4"/>
        <v/>
      </c>
    </row>
    <row r="35" spans="1:18" ht="15">
      <c r="A35" s="1" t="str">
        <f>IF(B35="","",SUBTOTAL(3,$B$12:B35))</f>
        <v/>
      </c>
      <c r="B35" s="157"/>
      <c r="C35" s="10" t="str">
        <f>IF(B35="","",IF(ISNA(VLOOKUP($B35,'DANH SÁCH LỚP'!$B$2:$D$968,2,FALSE))=TRUE,"",VLOOKUP($B35,'DANH SÁCH LỚP'!$B$2:$D$968,2,FALSE)))</f>
        <v/>
      </c>
      <c r="D35" s="11" t="str">
        <f>IF(C35="","",IF(ISNA(VLOOKUP($B35,'DANH SÁCH LỚP'!$B$2:$D$968,3,FALSE))=TRUE,"",VLOOKUP($B35,'DANH SÁCH LỚP'!$B$2:$D$968,3,FALSE)))</f>
        <v/>
      </c>
      <c r="E35" s="41"/>
      <c r="F35" s="41"/>
      <c r="G35" s="41"/>
      <c r="H35" s="41"/>
      <c r="I35" s="41"/>
      <c r="J35" s="41"/>
      <c r="K35" s="41"/>
      <c r="L35" s="30" t="str">
        <f t="shared" si="0"/>
        <v/>
      </c>
      <c r="M35" s="76"/>
      <c r="N35" s="65" t="str">
        <f t="shared" si="1"/>
        <v/>
      </c>
      <c r="O35" s="41"/>
      <c r="P35" s="32" t="str">
        <f t="shared" si="2"/>
        <v/>
      </c>
      <c r="Q35" s="63" t="str">
        <f t="shared" si="3"/>
        <v/>
      </c>
      <c r="R35" s="65" t="str">
        <f t="shared" si="4"/>
        <v/>
      </c>
    </row>
    <row r="36" spans="1:18" ht="15">
      <c r="A36" s="1" t="str">
        <f>IF(B36="","",SUBTOTAL(3,$B$12:B36))</f>
        <v/>
      </c>
      <c r="B36" s="157"/>
      <c r="C36" s="10" t="str">
        <f>IF(B36="","",IF(ISNA(VLOOKUP($B36,'DANH SÁCH LỚP'!$B$2:$D$968,2,FALSE))=TRUE,"",VLOOKUP($B36,'DANH SÁCH LỚP'!$B$2:$D$968,2,FALSE)))</f>
        <v/>
      </c>
      <c r="D36" s="11" t="str">
        <f>IF(C36="","",IF(ISNA(VLOOKUP($B36,'DANH SÁCH LỚP'!$B$2:$D$968,3,FALSE))=TRUE,"",VLOOKUP($B36,'DANH SÁCH LỚP'!$B$2:$D$968,3,FALSE)))</f>
        <v/>
      </c>
      <c r="E36" s="41"/>
      <c r="F36" s="41"/>
      <c r="G36" s="41"/>
      <c r="H36" s="41"/>
      <c r="I36" s="41"/>
      <c r="J36" s="41"/>
      <c r="K36" s="41"/>
      <c r="L36" s="30" t="str">
        <f t="shared" si="0"/>
        <v/>
      </c>
      <c r="M36" s="76"/>
      <c r="N36" s="65" t="str">
        <f t="shared" si="1"/>
        <v/>
      </c>
      <c r="O36" s="41"/>
      <c r="P36" s="32" t="str">
        <f t="shared" si="2"/>
        <v/>
      </c>
      <c r="Q36" s="63" t="str">
        <f t="shared" si="3"/>
        <v/>
      </c>
      <c r="R36" s="65" t="str">
        <f t="shared" si="4"/>
        <v/>
      </c>
    </row>
    <row r="37" spans="1:18" ht="15">
      <c r="A37" s="1" t="str">
        <f>IF(B37="","",SUBTOTAL(3,$B$12:B37))</f>
        <v/>
      </c>
      <c r="B37" s="157"/>
      <c r="C37" s="10" t="str">
        <f>IF(B37="","",IF(ISNA(VLOOKUP($B37,'DANH SÁCH LỚP'!$B$2:$D$968,2,FALSE))=TRUE,"",VLOOKUP($B37,'DANH SÁCH LỚP'!$B$2:$D$968,2,FALSE)))</f>
        <v/>
      </c>
      <c r="D37" s="11" t="str">
        <f>IF(C37="","",IF(ISNA(VLOOKUP($B37,'DANH SÁCH LỚP'!$B$2:$D$968,3,FALSE))=TRUE,"",VLOOKUP($B37,'DANH SÁCH LỚP'!$B$2:$D$968,3,FALSE)))</f>
        <v/>
      </c>
      <c r="E37" s="41"/>
      <c r="F37" s="41"/>
      <c r="G37" s="41"/>
      <c r="H37" s="41"/>
      <c r="I37" s="41"/>
      <c r="J37" s="41"/>
      <c r="K37" s="41"/>
      <c r="L37" s="30" t="str">
        <f t="shared" si="0"/>
        <v/>
      </c>
      <c r="M37" s="76"/>
      <c r="N37" s="65" t="str">
        <f t="shared" si="1"/>
        <v/>
      </c>
      <c r="O37" s="41"/>
      <c r="P37" s="32" t="str">
        <f t="shared" si="2"/>
        <v/>
      </c>
      <c r="Q37" s="63" t="str">
        <f t="shared" si="3"/>
        <v/>
      </c>
      <c r="R37" s="65" t="str">
        <f t="shared" si="4"/>
        <v/>
      </c>
    </row>
    <row r="38" spans="1:18" ht="15">
      <c r="A38" s="1" t="str">
        <f>IF(B38="","",SUBTOTAL(3,$B$12:B38))</f>
        <v/>
      </c>
      <c r="B38" s="157"/>
      <c r="C38" s="10" t="str">
        <f>IF(B38="","",IF(ISNA(VLOOKUP($B38,'DANH SÁCH LỚP'!$B$2:$D$968,2,FALSE))=TRUE,"",VLOOKUP($B38,'DANH SÁCH LỚP'!$B$2:$D$968,2,FALSE)))</f>
        <v/>
      </c>
      <c r="D38" s="11" t="str">
        <f>IF(C38="","",IF(ISNA(VLOOKUP($B38,'DANH SÁCH LỚP'!$B$2:$D$968,3,FALSE))=TRUE,"",VLOOKUP($B38,'DANH SÁCH LỚP'!$B$2:$D$968,3,FALSE)))</f>
        <v/>
      </c>
      <c r="E38" s="41"/>
      <c r="F38" s="41"/>
      <c r="G38" s="41"/>
      <c r="H38" s="41"/>
      <c r="I38" s="41"/>
      <c r="J38" s="41"/>
      <c r="K38" s="41"/>
      <c r="L38" s="30" t="str">
        <f t="shared" si="0"/>
        <v/>
      </c>
      <c r="M38" s="76"/>
      <c r="N38" s="65" t="str">
        <f t="shared" si="1"/>
        <v/>
      </c>
      <c r="O38" s="41"/>
      <c r="P38" s="32" t="str">
        <f t="shared" si="2"/>
        <v/>
      </c>
      <c r="Q38" s="63" t="str">
        <f t="shared" si="3"/>
        <v/>
      </c>
      <c r="R38" s="65" t="str">
        <f t="shared" si="4"/>
        <v/>
      </c>
    </row>
    <row r="39" spans="1:18" ht="15">
      <c r="A39" s="1" t="str">
        <f>IF(B39="","",SUBTOTAL(3,$B$12:B39))</f>
        <v/>
      </c>
      <c r="B39" s="157"/>
      <c r="C39" s="10" t="str">
        <f>IF(B39="","",IF(ISNA(VLOOKUP($B39,'DANH SÁCH LỚP'!$B$2:$D$968,2,FALSE))=TRUE,"",VLOOKUP($B39,'DANH SÁCH LỚP'!$B$2:$D$968,2,FALSE)))</f>
        <v/>
      </c>
      <c r="D39" s="11" t="str">
        <f>IF(C39="","",IF(ISNA(VLOOKUP($B39,'DANH SÁCH LỚP'!$B$2:$D$968,3,FALSE))=TRUE,"",VLOOKUP($B39,'DANH SÁCH LỚP'!$B$2:$D$968,3,FALSE)))</f>
        <v/>
      </c>
      <c r="E39" s="41"/>
      <c r="F39" s="41"/>
      <c r="G39" s="41"/>
      <c r="H39" s="41"/>
      <c r="I39" s="41"/>
      <c r="J39" s="41"/>
      <c r="K39" s="41"/>
      <c r="L39" s="30" t="str">
        <f t="shared" si="0"/>
        <v/>
      </c>
      <c r="M39" s="76"/>
      <c r="N39" s="65" t="str">
        <f t="shared" si="1"/>
        <v/>
      </c>
      <c r="O39" s="41"/>
      <c r="P39" s="32" t="str">
        <f t="shared" si="2"/>
        <v/>
      </c>
      <c r="Q39" s="63" t="str">
        <f t="shared" si="3"/>
        <v/>
      </c>
      <c r="R39" s="65" t="str">
        <f t="shared" si="4"/>
        <v/>
      </c>
    </row>
    <row r="40" spans="1:18" ht="15">
      <c r="A40" s="1" t="str">
        <f>IF(B40="","",SUBTOTAL(3,$B$12:B40))</f>
        <v/>
      </c>
      <c r="B40" s="157"/>
      <c r="C40" s="10" t="str">
        <f>IF(B40="","",IF(ISNA(VLOOKUP($B40,'DANH SÁCH LỚP'!$B$2:$D$968,2,FALSE))=TRUE,"",VLOOKUP($B40,'DANH SÁCH LỚP'!$B$2:$D$968,2,FALSE)))</f>
        <v/>
      </c>
      <c r="D40" s="11" t="str">
        <f>IF(C40="","",IF(ISNA(VLOOKUP($B40,'DANH SÁCH LỚP'!$B$2:$D$968,3,FALSE))=TRUE,"",VLOOKUP($B40,'DANH SÁCH LỚP'!$B$2:$D$968,3,FALSE)))</f>
        <v/>
      </c>
      <c r="E40" s="41"/>
      <c r="F40" s="41"/>
      <c r="G40" s="41"/>
      <c r="H40" s="41"/>
      <c r="I40" s="41"/>
      <c r="J40" s="41"/>
      <c r="K40" s="41"/>
      <c r="L40" s="30" t="str">
        <f t="shared" si="0"/>
        <v/>
      </c>
      <c r="M40" s="76"/>
      <c r="N40" s="65" t="str">
        <f t="shared" si="1"/>
        <v/>
      </c>
      <c r="O40" s="41"/>
      <c r="P40" s="32" t="str">
        <f t="shared" si="2"/>
        <v/>
      </c>
      <c r="Q40" s="63" t="str">
        <f t="shared" si="3"/>
        <v/>
      </c>
      <c r="R40" s="65" t="str">
        <f t="shared" si="4"/>
        <v/>
      </c>
    </row>
    <row r="41" spans="1:18" ht="15">
      <c r="A41" s="1" t="str">
        <f>IF(B41="","",SUBTOTAL(3,$B$12:B41))</f>
        <v/>
      </c>
      <c r="B41" s="158"/>
      <c r="C41" s="10" t="str">
        <f>IF(B41="","",IF(ISNA(VLOOKUP($B41,'DANH SÁCH LỚP'!$B$2:$D$968,2,FALSE))=TRUE,"",VLOOKUP($B41,'DANH SÁCH LỚP'!$B$2:$D$968,2,FALSE)))</f>
        <v/>
      </c>
      <c r="D41" s="11" t="str">
        <f>IF(C41="","",IF(ISNA(VLOOKUP($B41,'DANH SÁCH LỚP'!$B$2:$D$968,3,FALSE))=TRUE,"",VLOOKUP($B41,'DANH SÁCH LỚP'!$B$2:$D$968,3,FALSE)))</f>
        <v/>
      </c>
      <c r="E41" s="41"/>
      <c r="F41" s="41"/>
      <c r="G41" s="41"/>
      <c r="H41" s="41"/>
      <c r="I41" s="41"/>
      <c r="J41" s="41"/>
      <c r="K41" s="41"/>
      <c r="L41" s="30" t="str">
        <f t="shared" si="0"/>
        <v/>
      </c>
      <c r="M41" s="76"/>
      <c r="N41" s="65" t="str">
        <f t="shared" si="1"/>
        <v/>
      </c>
      <c r="O41" s="41"/>
      <c r="P41" s="32" t="str">
        <f t="shared" si="2"/>
        <v/>
      </c>
      <c r="Q41" s="63" t="str">
        <f t="shared" si="3"/>
        <v/>
      </c>
      <c r="R41" s="65" t="str">
        <f t="shared" si="4"/>
        <v/>
      </c>
    </row>
    <row r="42" spans="1:18" ht="15">
      <c r="A42" s="1" t="str">
        <f>IF(B42="","",SUBTOTAL(3,$B$12:B42))</f>
        <v/>
      </c>
      <c r="B42" s="158"/>
      <c r="C42" s="10" t="str">
        <f>IF(B42="","",IF(ISNA(VLOOKUP($B42,'DANH SÁCH LỚP'!$B$2:$D$968,2,FALSE))=TRUE,"",VLOOKUP($B42,'DANH SÁCH LỚP'!$B$2:$D$968,2,FALSE)))</f>
        <v/>
      </c>
      <c r="D42" s="11" t="str">
        <f>IF(C42="","",IF(ISNA(VLOOKUP($B42,'DANH SÁCH LỚP'!$B$2:$D$968,3,FALSE))=TRUE,"",VLOOKUP($B42,'DANH SÁCH LỚP'!$B$2:$D$968,3,FALSE)))</f>
        <v/>
      </c>
      <c r="E42" s="41"/>
      <c r="F42" s="41"/>
      <c r="G42" s="41"/>
      <c r="H42" s="41"/>
      <c r="I42" s="41"/>
      <c r="J42" s="41"/>
      <c r="K42" s="41"/>
      <c r="L42" s="30" t="str">
        <f t="shared" si="0"/>
        <v/>
      </c>
      <c r="M42" s="76"/>
      <c r="N42" s="65" t="str">
        <f t="shared" si="1"/>
        <v/>
      </c>
      <c r="O42" s="41"/>
      <c r="P42" s="32" t="str">
        <f t="shared" si="2"/>
        <v/>
      </c>
      <c r="Q42" s="63" t="str">
        <f t="shared" si="3"/>
        <v/>
      </c>
      <c r="R42" s="65" t="str">
        <f t="shared" si="4"/>
        <v/>
      </c>
    </row>
    <row r="43" spans="1:18" ht="15">
      <c r="A43" s="1" t="str">
        <f>IF(B43="","",SUBTOTAL(3,$B$12:B43))</f>
        <v/>
      </c>
      <c r="B43" s="158"/>
      <c r="C43" s="10" t="str">
        <f>IF(B43="","",IF(ISNA(VLOOKUP($B43,'DANH SÁCH LỚP'!$B$2:$D$968,2,FALSE))=TRUE,"",VLOOKUP($B43,'DANH SÁCH LỚP'!$B$2:$D$968,2,FALSE)))</f>
        <v/>
      </c>
      <c r="D43" s="11" t="str">
        <f>IF(C43="","",IF(ISNA(VLOOKUP($B43,'DANH SÁCH LỚP'!$B$2:$D$968,3,FALSE))=TRUE,"",VLOOKUP($B43,'DANH SÁCH LỚP'!$B$2:$D$968,3,FALSE)))</f>
        <v/>
      </c>
      <c r="E43" s="41"/>
      <c r="F43" s="41"/>
      <c r="G43" s="41"/>
      <c r="H43" s="41"/>
      <c r="I43" s="41"/>
      <c r="J43" s="41"/>
      <c r="K43" s="41"/>
      <c r="L43" s="30" t="str">
        <f t="shared" si="0"/>
        <v/>
      </c>
      <c r="M43" s="76"/>
      <c r="N43" s="65" t="str">
        <f t="shared" si="1"/>
        <v/>
      </c>
      <c r="O43" s="41"/>
      <c r="P43" s="32" t="str">
        <f t="shared" si="2"/>
        <v/>
      </c>
      <c r="Q43" s="63" t="str">
        <f t="shared" si="3"/>
        <v/>
      </c>
      <c r="R43" s="65" t="str">
        <f t="shared" si="4"/>
        <v/>
      </c>
    </row>
    <row r="44" spans="1:18" ht="15">
      <c r="A44" s="1" t="str">
        <f>IF(B44="","",SUBTOTAL(3,$B$12:B44))</f>
        <v/>
      </c>
      <c r="B44" s="158"/>
      <c r="C44" s="10" t="str">
        <f>IF(B44="","",IF(ISNA(VLOOKUP($B44,'DANH SÁCH LỚP'!$B$2:$D$968,2,FALSE))=TRUE,"",VLOOKUP($B44,'DANH SÁCH LỚP'!$B$2:$D$968,2,FALSE)))</f>
        <v/>
      </c>
      <c r="D44" s="11" t="str">
        <f>IF(C44="","",IF(ISNA(VLOOKUP($B44,'DANH SÁCH LỚP'!$B$2:$D$968,3,FALSE))=TRUE,"",VLOOKUP($B44,'DANH SÁCH LỚP'!$B$2:$D$968,3,FALSE)))</f>
        <v/>
      </c>
      <c r="E44" s="41"/>
      <c r="F44" s="41"/>
      <c r="G44" s="41"/>
      <c r="H44" s="41"/>
      <c r="I44" s="41"/>
      <c r="J44" s="41"/>
      <c r="K44" s="41"/>
      <c r="L44" s="30" t="str">
        <f t="shared" si="0"/>
        <v/>
      </c>
      <c r="M44" s="76"/>
      <c r="N44" s="65" t="str">
        <f t="shared" si="1"/>
        <v/>
      </c>
      <c r="O44" s="41"/>
      <c r="P44" s="32" t="str">
        <f t="shared" si="2"/>
        <v/>
      </c>
      <c r="Q44" s="63" t="str">
        <f t="shared" si="3"/>
        <v/>
      </c>
      <c r="R44" s="65" t="str">
        <f t="shared" si="4"/>
        <v/>
      </c>
    </row>
    <row r="45" spans="1:18" ht="15">
      <c r="A45" s="1" t="str">
        <f>IF(B45="","",SUBTOTAL(3,$B$12:B45))</f>
        <v/>
      </c>
      <c r="B45" s="158"/>
      <c r="C45" s="10" t="str">
        <f>IF(B45="","",IF(ISNA(VLOOKUP($B45,'DANH SÁCH LỚP'!$B$2:$D$968,2,FALSE))=TRUE,"",VLOOKUP($B45,'DANH SÁCH LỚP'!$B$2:$D$968,2,FALSE)))</f>
        <v/>
      </c>
      <c r="D45" s="11" t="str">
        <f>IF(C45="","",IF(ISNA(VLOOKUP($B45,'DANH SÁCH LỚP'!$B$2:$D$968,3,FALSE))=TRUE,"",VLOOKUP($B45,'DANH SÁCH LỚP'!$B$2:$D$968,3,FALSE)))</f>
        <v/>
      </c>
      <c r="E45" s="41"/>
      <c r="F45" s="41"/>
      <c r="G45" s="41"/>
      <c r="H45" s="41"/>
      <c r="I45" s="41"/>
      <c r="J45" s="41"/>
      <c r="K45" s="41"/>
      <c r="L45" s="30" t="str">
        <f t="shared" si="0"/>
        <v/>
      </c>
      <c r="M45" s="76"/>
      <c r="N45" s="65" t="str">
        <f t="shared" si="1"/>
        <v/>
      </c>
      <c r="O45" s="41"/>
      <c r="P45" s="32" t="str">
        <f t="shared" si="2"/>
        <v/>
      </c>
      <c r="Q45" s="63" t="str">
        <f t="shared" si="3"/>
        <v/>
      </c>
      <c r="R45" s="65" t="str">
        <f t="shared" si="4"/>
        <v/>
      </c>
    </row>
    <row r="46" spans="1:18" ht="15">
      <c r="A46" s="1" t="str">
        <f>IF(B46="","",SUBTOTAL(3,$B$12:B46))</f>
        <v/>
      </c>
      <c r="B46" s="158"/>
      <c r="C46" s="10" t="str">
        <f>IF(B46="","",IF(ISNA(VLOOKUP($B46,'DANH SÁCH LỚP'!$B$2:$D$968,2,FALSE))=TRUE,"",VLOOKUP($B46,'DANH SÁCH LỚP'!$B$2:$D$968,2,FALSE)))</f>
        <v/>
      </c>
      <c r="D46" s="11" t="str">
        <f>IF(C46="","",IF(ISNA(VLOOKUP($B46,'DANH SÁCH LỚP'!$B$2:$D$968,3,FALSE))=TRUE,"",VLOOKUP($B46,'DANH SÁCH LỚP'!$B$2:$D$968,3,FALSE)))</f>
        <v/>
      </c>
      <c r="E46" s="41"/>
      <c r="F46" s="41"/>
      <c r="G46" s="41"/>
      <c r="H46" s="41"/>
      <c r="I46" s="41"/>
      <c r="J46" s="41"/>
      <c r="K46" s="41"/>
      <c r="L46" s="30" t="str">
        <f t="shared" si="0"/>
        <v/>
      </c>
      <c r="M46" s="76"/>
      <c r="N46" s="65" t="str">
        <f t="shared" si="1"/>
        <v/>
      </c>
      <c r="O46" s="41"/>
      <c r="P46" s="32" t="str">
        <f t="shared" si="2"/>
        <v/>
      </c>
      <c r="Q46" s="63" t="str">
        <f t="shared" si="3"/>
        <v/>
      </c>
      <c r="R46" s="65" t="str">
        <f t="shared" si="4"/>
        <v/>
      </c>
    </row>
    <row r="47" spans="1:18" ht="15">
      <c r="A47" s="1" t="str">
        <f>IF(B47="","",SUBTOTAL(3,$B$12:B47))</f>
        <v/>
      </c>
      <c r="B47" s="158"/>
      <c r="C47" s="10" t="str">
        <f>IF(B47="","",IF(ISNA(VLOOKUP($B47,'DANH SÁCH LỚP'!$B$2:$D$968,2,FALSE))=TRUE,"",VLOOKUP($B47,'DANH SÁCH LỚP'!$B$2:$D$968,2,FALSE)))</f>
        <v/>
      </c>
      <c r="D47" s="11" t="str">
        <f>IF(C47="","",IF(ISNA(VLOOKUP($B47,'DANH SÁCH LỚP'!$B$2:$D$968,3,FALSE))=TRUE,"",VLOOKUP($B47,'DANH SÁCH LỚP'!$B$2:$D$968,3,FALSE)))</f>
        <v/>
      </c>
      <c r="E47" s="41"/>
      <c r="F47" s="41"/>
      <c r="G47" s="41"/>
      <c r="H47" s="41"/>
      <c r="I47" s="41"/>
      <c r="J47" s="41"/>
      <c r="K47" s="41"/>
      <c r="L47" s="30" t="str">
        <f t="shared" si="0"/>
        <v/>
      </c>
      <c r="M47" s="76"/>
      <c r="N47" s="65" t="str">
        <f t="shared" si="1"/>
        <v/>
      </c>
      <c r="O47" s="41"/>
      <c r="P47" s="32" t="str">
        <f t="shared" si="2"/>
        <v/>
      </c>
      <c r="Q47" s="63" t="str">
        <f t="shared" si="3"/>
        <v/>
      </c>
      <c r="R47" s="65" t="str">
        <f t="shared" si="4"/>
        <v/>
      </c>
    </row>
    <row r="48" spans="1:18" ht="15">
      <c r="A48" s="1" t="str">
        <f>IF(B48="","",SUBTOTAL(3,$B$12:B48))</f>
        <v/>
      </c>
      <c r="B48" s="158"/>
      <c r="C48" s="10" t="str">
        <f>IF(B48="","",IF(ISNA(VLOOKUP($B48,'DANH SÁCH LỚP'!$B$2:$D$968,2,FALSE))=TRUE,"",VLOOKUP($B48,'DANH SÁCH LỚP'!$B$2:$D$968,2,FALSE)))</f>
        <v/>
      </c>
      <c r="D48" s="11" t="str">
        <f>IF(C48="","",IF(ISNA(VLOOKUP($B48,'DANH SÁCH LỚP'!$B$2:$D$968,3,FALSE))=TRUE,"",VLOOKUP($B48,'DANH SÁCH LỚP'!$B$2:$D$968,3,FALSE)))</f>
        <v/>
      </c>
      <c r="E48" s="41"/>
      <c r="F48" s="41"/>
      <c r="G48" s="41"/>
      <c r="H48" s="41"/>
      <c r="I48" s="41"/>
      <c r="J48" s="41"/>
      <c r="K48" s="41"/>
      <c r="L48" s="30" t="str">
        <f t="shared" si="0"/>
        <v/>
      </c>
      <c r="M48" s="76"/>
      <c r="N48" s="65" t="str">
        <f t="shared" si="1"/>
        <v/>
      </c>
      <c r="O48" s="41"/>
      <c r="P48" s="32" t="str">
        <f t="shared" si="2"/>
        <v/>
      </c>
      <c r="Q48" s="63" t="str">
        <f t="shared" si="3"/>
        <v/>
      </c>
      <c r="R48" s="65" t="str">
        <f t="shared" si="4"/>
        <v/>
      </c>
    </row>
    <row r="49" spans="1:18" ht="15">
      <c r="A49" s="1" t="str">
        <f>IF(B49="","",SUBTOTAL(3,$B$12:B49))</f>
        <v/>
      </c>
      <c r="B49" s="158"/>
      <c r="C49" s="10" t="str">
        <f>IF(B49="","",IF(ISNA(VLOOKUP($B49,'DANH SÁCH LỚP'!$B$2:$D$968,2,FALSE))=TRUE,"",VLOOKUP($B49,'DANH SÁCH LỚP'!$B$2:$D$968,2,FALSE)))</f>
        <v/>
      </c>
      <c r="D49" s="11" t="str">
        <f>IF(C49="","",IF(ISNA(VLOOKUP($B49,'DANH SÁCH LỚP'!$B$2:$D$968,3,FALSE))=TRUE,"",VLOOKUP($B49,'DANH SÁCH LỚP'!$B$2:$D$968,3,FALSE)))</f>
        <v/>
      </c>
      <c r="E49" s="41"/>
      <c r="F49" s="41"/>
      <c r="G49" s="41"/>
      <c r="H49" s="41"/>
      <c r="I49" s="41"/>
      <c r="J49" s="41"/>
      <c r="K49" s="41"/>
      <c r="L49" s="30" t="str">
        <f t="shared" si="0"/>
        <v/>
      </c>
      <c r="M49" s="76"/>
      <c r="N49" s="65" t="str">
        <f t="shared" si="1"/>
        <v/>
      </c>
      <c r="O49" s="41"/>
      <c r="P49" s="32" t="str">
        <f t="shared" si="2"/>
        <v/>
      </c>
      <c r="Q49" s="63" t="str">
        <f t="shared" si="3"/>
        <v/>
      </c>
      <c r="R49" s="65" t="str">
        <f t="shared" si="4"/>
        <v/>
      </c>
    </row>
    <row r="50" spans="1:18" ht="15">
      <c r="A50" s="1" t="str">
        <f>IF(B50="","",SUBTOTAL(3,$B$12:B50))</f>
        <v/>
      </c>
      <c r="B50" s="158"/>
      <c r="C50" s="10" t="str">
        <f>IF(B50="","",IF(ISNA(VLOOKUP($B50,'DANH SÁCH LỚP'!$B$2:$D$968,2,FALSE))=TRUE,"",VLOOKUP($B50,'DANH SÁCH LỚP'!$B$2:$D$968,2,FALSE)))</f>
        <v/>
      </c>
      <c r="D50" s="11" t="str">
        <f>IF(C50="","",IF(ISNA(VLOOKUP($B50,'DANH SÁCH LỚP'!$B$2:$D$968,3,FALSE))=TRUE,"",VLOOKUP($B50,'DANH SÁCH LỚP'!$B$2:$D$968,3,FALSE)))</f>
        <v/>
      </c>
      <c r="E50" s="41"/>
      <c r="F50" s="41"/>
      <c r="G50" s="41"/>
      <c r="H50" s="41"/>
      <c r="I50" s="41"/>
      <c r="J50" s="41"/>
      <c r="K50" s="41"/>
      <c r="L50" s="30" t="str">
        <f t="shared" si="0"/>
        <v/>
      </c>
      <c r="M50" s="76"/>
      <c r="N50" s="65" t="str">
        <f t="shared" si="1"/>
        <v/>
      </c>
      <c r="O50" s="41"/>
      <c r="P50" s="32" t="str">
        <f t="shared" si="2"/>
        <v/>
      </c>
      <c r="Q50" s="63" t="str">
        <f t="shared" si="3"/>
        <v/>
      </c>
      <c r="R50" s="65" t="str">
        <f t="shared" si="4"/>
        <v/>
      </c>
    </row>
    <row r="51" spans="1:18" ht="15">
      <c r="A51" s="1" t="str">
        <f>IF(B51="","",SUBTOTAL(3,$B$12:B51))</f>
        <v/>
      </c>
      <c r="B51" s="158"/>
      <c r="C51" s="10" t="str">
        <f>IF(B51="","",IF(ISNA(VLOOKUP($B51,'DANH SÁCH LỚP'!$B$2:$D$968,2,FALSE))=TRUE,"",VLOOKUP($B51,'DANH SÁCH LỚP'!$B$2:$D$968,2,FALSE)))</f>
        <v/>
      </c>
      <c r="D51" s="11" t="str">
        <f>IF(C51="","",IF(ISNA(VLOOKUP($B51,'DANH SÁCH LỚP'!$B$2:$D$968,3,FALSE))=TRUE,"",VLOOKUP($B51,'DANH SÁCH LỚP'!$B$2:$D$968,3,FALSE)))</f>
        <v/>
      </c>
      <c r="E51" s="41"/>
      <c r="F51" s="41"/>
      <c r="G51" s="41"/>
      <c r="H51" s="41"/>
      <c r="I51" s="41"/>
      <c r="J51" s="41"/>
      <c r="K51" s="41"/>
      <c r="L51" s="30" t="str">
        <f t="shared" si="0"/>
        <v/>
      </c>
      <c r="M51" s="76"/>
      <c r="N51" s="65" t="str">
        <f t="shared" si="1"/>
        <v/>
      </c>
      <c r="O51" s="41"/>
      <c r="P51" s="32" t="str">
        <f t="shared" si="2"/>
        <v/>
      </c>
      <c r="Q51" s="63" t="str">
        <f t="shared" si="3"/>
        <v/>
      </c>
      <c r="R51" s="65" t="str">
        <f t="shared" si="4"/>
        <v/>
      </c>
    </row>
    <row r="52" spans="1:18" ht="15">
      <c r="A52" s="1" t="str">
        <f>IF(B52="","",SUBTOTAL(3,$B$12:B52))</f>
        <v/>
      </c>
      <c r="B52" s="158"/>
      <c r="C52" s="10" t="str">
        <f>IF(B52="","",IF(ISNA(VLOOKUP($B52,'DANH SÁCH LỚP'!$B$2:$D$968,2,FALSE))=TRUE,"",VLOOKUP($B52,'DANH SÁCH LỚP'!$B$2:$D$968,2,FALSE)))</f>
        <v/>
      </c>
      <c r="D52" s="11" t="str">
        <f>IF(C52="","",IF(ISNA(VLOOKUP($B52,'DANH SÁCH LỚP'!$B$2:$D$968,3,FALSE))=TRUE,"",VLOOKUP($B52,'DANH SÁCH LỚP'!$B$2:$D$968,3,FALSE)))</f>
        <v/>
      </c>
      <c r="E52" s="41"/>
      <c r="F52" s="41"/>
      <c r="G52" s="41"/>
      <c r="H52" s="41"/>
      <c r="I52" s="41"/>
      <c r="J52" s="41"/>
      <c r="K52" s="41"/>
      <c r="L52" s="30" t="str">
        <f t="shared" si="0"/>
        <v/>
      </c>
      <c r="M52" s="76"/>
      <c r="N52" s="65" t="str">
        <f t="shared" si="1"/>
        <v/>
      </c>
      <c r="O52" s="41"/>
      <c r="P52" s="32" t="str">
        <f t="shared" si="2"/>
        <v/>
      </c>
      <c r="Q52" s="63" t="str">
        <f t="shared" si="3"/>
        <v/>
      </c>
      <c r="R52" s="65" t="str">
        <f t="shared" si="4"/>
        <v/>
      </c>
    </row>
    <row r="53" spans="1:18" ht="15">
      <c r="A53" s="1" t="str">
        <f>IF(B53="","",SUBTOTAL(3,$B$12:B53))</f>
        <v/>
      </c>
      <c r="B53" s="158"/>
      <c r="C53" s="10" t="str">
        <f>IF(B53="","",IF(ISNA(VLOOKUP($B53,'DANH SÁCH LỚP'!$B$2:$D$968,2,FALSE))=TRUE,"",VLOOKUP($B53,'DANH SÁCH LỚP'!$B$2:$D$968,2,FALSE)))</f>
        <v/>
      </c>
      <c r="D53" s="11" t="str">
        <f>IF(C53="","",IF(ISNA(VLOOKUP($B53,'DANH SÁCH LỚP'!$B$2:$D$968,3,FALSE))=TRUE,"",VLOOKUP($B53,'DANH SÁCH LỚP'!$B$2:$D$968,3,FALSE)))</f>
        <v/>
      </c>
      <c r="E53" s="41"/>
      <c r="F53" s="41"/>
      <c r="G53" s="41"/>
      <c r="H53" s="41"/>
      <c r="I53" s="41"/>
      <c r="J53" s="41"/>
      <c r="K53" s="41"/>
      <c r="L53" s="30" t="str">
        <f t="shared" si="0"/>
        <v/>
      </c>
      <c r="M53" s="76"/>
      <c r="N53" s="65" t="str">
        <f t="shared" si="1"/>
        <v/>
      </c>
      <c r="O53" s="41"/>
      <c r="P53" s="32" t="str">
        <f t="shared" si="2"/>
        <v/>
      </c>
      <c r="Q53" s="63" t="str">
        <f t="shared" si="3"/>
        <v/>
      </c>
      <c r="R53" s="65" t="str">
        <f t="shared" si="4"/>
        <v/>
      </c>
    </row>
    <row r="54" spans="1:18" ht="15">
      <c r="A54" s="1" t="str">
        <f>IF(B54="","",SUBTOTAL(3,$B$12:B54))</f>
        <v/>
      </c>
      <c r="B54" s="158"/>
      <c r="C54" s="10" t="str">
        <f>IF(B54="","",IF(ISNA(VLOOKUP($B54,'DANH SÁCH LỚP'!$B$2:$D$968,2,FALSE))=TRUE,"",VLOOKUP($B54,'DANH SÁCH LỚP'!$B$2:$D$968,2,FALSE)))</f>
        <v/>
      </c>
      <c r="D54" s="11" t="str">
        <f>IF(C54="","",IF(ISNA(VLOOKUP($B54,'DANH SÁCH LỚP'!$B$2:$D$968,3,FALSE))=TRUE,"",VLOOKUP($B54,'DANH SÁCH LỚP'!$B$2:$D$968,3,FALSE)))</f>
        <v/>
      </c>
      <c r="E54" s="41"/>
      <c r="F54" s="41"/>
      <c r="G54" s="41"/>
      <c r="H54" s="41"/>
      <c r="I54" s="41"/>
      <c r="J54" s="41"/>
      <c r="K54" s="41"/>
      <c r="L54" s="30" t="str">
        <f t="shared" si="0"/>
        <v/>
      </c>
      <c r="M54" s="76"/>
      <c r="N54" s="65" t="str">
        <f t="shared" si="1"/>
        <v/>
      </c>
      <c r="O54" s="41"/>
      <c r="P54" s="32" t="str">
        <f t="shared" si="2"/>
        <v/>
      </c>
      <c r="Q54" s="63" t="str">
        <f t="shared" si="3"/>
        <v/>
      </c>
      <c r="R54" s="65" t="str">
        <f t="shared" si="4"/>
        <v/>
      </c>
    </row>
    <row r="55" spans="1:18" ht="15">
      <c r="A55" s="1" t="str">
        <f>IF(B55="","",SUBTOTAL(3,$B$12:B55))</f>
        <v/>
      </c>
      <c r="B55" s="158"/>
      <c r="C55" s="10" t="str">
        <f>IF(B55="","",IF(ISNA(VLOOKUP($B55,'DANH SÁCH LỚP'!$B$2:$D$968,2,FALSE))=TRUE,"",VLOOKUP($B55,'DANH SÁCH LỚP'!$B$2:$D$968,2,FALSE)))</f>
        <v/>
      </c>
      <c r="D55" s="11" t="str">
        <f>IF(C55="","",IF(ISNA(VLOOKUP($B55,'DANH SÁCH LỚP'!$B$2:$D$968,3,FALSE))=TRUE,"",VLOOKUP($B55,'DANH SÁCH LỚP'!$B$2:$D$968,3,FALSE)))</f>
        <v/>
      </c>
      <c r="E55" s="41"/>
      <c r="F55" s="41"/>
      <c r="G55" s="41"/>
      <c r="H55" s="41"/>
      <c r="I55" s="41"/>
      <c r="J55" s="41"/>
      <c r="K55" s="41"/>
      <c r="L55" s="30" t="str">
        <f t="shared" si="0"/>
        <v/>
      </c>
      <c r="M55" s="76"/>
      <c r="N55" s="65" t="str">
        <f t="shared" si="1"/>
        <v/>
      </c>
      <c r="O55" s="41"/>
      <c r="P55" s="32" t="str">
        <f t="shared" si="2"/>
        <v/>
      </c>
      <c r="Q55" s="63" t="str">
        <f t="shared" si="3"/>
        <v/>
      </c>
      <c r="R55" s="65" t="str">
        <f t="shared" si="4"/>
        <v/>
      </c>
    </row>
    <row r="56" spans="1:18" ht="15">
      <c r="A56" s="1" t="str">
        <f>IF(B56="","",SUBTOTAL(3,$B$12:B56))</f>
        <v/>
      </c>
      <c r="B56" s="158"/>
      <c r="C56" s="10" t="str">
        <f>IF(B56="","",IF(ISNA(VLOOKUP($B56,'DANH SÁCH LỚP'!$B$2:$D$968,2,FALSE))=TRUE,"",VLOOKUP($B56,'DANH SÁCH LỚP'!$B$2:$D$968,2,FALSE)))</f>
        <v/>
      </c>
      <c r="D56" s="11" t="str">
        <f>IF(C56="","",IF(ISNA(VLOOKUP($B56,'DANH SÁCH LỚP'!$B$2:$D$968,3,FALSE))=TRUE,"",VLOOKUP($B56,'DANH SÁCH LỚP'!$B$2:$D$968,3,FALSE)))</f>
        <v/>
      </c>
      <c r="E56" s="41"/>
      <c r="F56" s="41"/>
      <c r="G56" s="41"/>
      <c r="H56" s="41"/>
      <c r="I56" s="41"/>
      <c r="J56" s="41"/>
      <c r="K56" s="41"/>
      <c r="L56" s="30" t="str">
        <f t="shared" si="0"/>
        <v/>
      </c>
      <c r="M56" s="76"/>
      <c r="N56" s="65" t="str">
        <f t="shared" si="1"/>
        <v/>
      </c>
      <c r="O56" s="41"/>
      <c r="P56" s="32" t="str">
        <f t="shared" si="2"/>
        <v/>
      </c>
      <c r="Q56" s="63" t="str">
        <f t="shared" si="3"/>
        <v/>
      </c>
      <c r="R56" s="65" t="str">
        <f t="shared" si="4"/>
        <v/>
      </c>
    </row>
    <row r="57" spans="1:18" ht="15">
      <c r="A57" s="1" t="str">
        <f>IF(B57="","",SUBTOTAL(3,$B$12:B57))</f>
        <v/>
      </c>
      <c r="B57" s="158"/>
      <c r="C57" s="10" t="str">
        <f>IF(B57="","",IF(ISNA(VLOOKUP($B57,'DANH SÁCH LỚP'!$B$2:$D$968,2,FALSE))=TRUE,"",VLOOKUP($B57,'DANH SÁCH LỚP'!$B$2:$D$968,2,FALSE)))</f>
        <v/>
      </c>
      <c r="D57" s="11" t="str">
        <f>IF(C57="","",IF(ISNA(VLOOKUP($B57,'DANH SÁCH LỚP'!$B$2:$D$968,3,FALSE))=TRUE,"",VLOOKUP($B57,'DANH SÁCH LỚP'!$B$2:$D$968,3,FALSE)))</f>
        <v/>
      </c>
      <c r="E57" s="41"/>
      <c r="F57" s="41"/>
      <c r="G57" s="41"/>
      <c r="H57" s="41"/>
      <c r="I57" s="41"/>
      <c r="J57" s="41"/>
      <c r="K57" s="41"/>
      <c r="L57" s="30" t="str">
        <f t="shared" si="0"/>
        <v/>
      </c>
      <c r="M57" s="76"/>
      <c r="N57" s="65" t="str">
        <f t="shared" si="1"/>
        <v/>
      </c>
      <c r="O57" s="41"/>
      <c r="P57" s="32" t="str">
        <f t="shared" si="2"/>
        <v/>
      </c>
      <c r="Q57" s="63" t="str">
        <f t="shared" si="3"/>
        <v/>
      </c>
      <c r="R57" s="65" t="str">
        <f t="shared" si="4"/>
        <v/>
      </c>
    </row>
    <row r="58" spans="1:18" ht="15">
      <c r="A58" s="1" t="str">
        <f>IF(B58="","",SUBTOTAL(3,$B$12:B58))</f>
        <v/>
      </c>
      <c r="B58" s="158"/>
      <c r="C58" s="10" t="str">
        <f>IF(B58="","",IF(ISNA(VLOOKUP($B58,'DANH SÁCH LỚP'!$B$2:$D$968,2,FALSE))=TRUE,"",VLOOKUP($B58,'DANH SÁCH LỚP'!$B$2:$D$968,2,FALSE)))</f>
        <v/>
      </c>
      <c r="D58" s="11" t="str">
        <f>IF(C58="","",IF(ISNA(VLOOKUP($B58,'DANH SÁCH LỚP'!$B$2:$D$968,3,FALSE))=TRUE,"",VLOOKUP($B58,'DANH SÁCH LỚP'!$B$2:$D$968,3,FALSE)))</f>
        <v/>
      </c>
      <c r="E58" s="41"/>
      <c r="F58" s="41"/>
      <c r="G58" s="41"/>
      <c r="H58" s="41"/>
      <c r="I58" s="41"/>
      <c r="J58" s="41"/>
      <c r="K58" s="41"/>
      <c r="L58" s="30" t="str">
        <f t="shared" si="0"/>
        <v/>
      </c>
      <c r="M58" s="76"/>
      <c r="N58" s="65" t="str">
        <f t="shared" si="1"/>
        <v/>
      </c>
      <c r="O58" s="41"/>
      <c r="P58" s="32" t="str">
        <f t="shared" si="2"/>
        <v/>
      </c>
      <c r="Q58" s="63" t="str">
        <f t="shared" si="3"/>
        <v/>
      </c>
      <c r="R58" s="65" t="str">
        <f t="shared" si="4"/>
        <v/>
      </c>
    </row>
    <row r="59" spans="1:18" ht="15">
      <c r="A59" s="1" t="str">
        <f>IF(B59="","",SUBTOTAL(3,$B$12:B59))</f>
        <v/>
      </c>
      <c r="B59" s="158"/>
      <c r="C59" s="10" t="str">
        <f>IF(B59="","",IF(ISNA(VLOOKUP($B59,'DANH SÁCH LỚP'!$B$2:$D$968,2,FALSE))=TRUE,"",VLOOKUP($B59,'DANH SÁCH LỚP'!$B$2:$D$968,2,FALSE)))</f>
        <v/>
      </c>
      <c r="D59" s="11" t="str">
        <f>IF(C59="","",IF(ISNA(VLOOKUP($B59,'DANH SÁCH LỚP'!$B$2:$D$968,3,FALSE))=TRUE,"",VLOOKUP($B59,'DANH SÁCH LỚP'!$B$2:$D$968,3,FALSE)))</f>
        <v/>
      </c>
      <c r="E59" s="41"/>
      <c r="F59" s="41"/>
      <c r="G59" s="41"/>
      <c r="H59" s="41"/>
      <c r="I59" s="41"/>
      <c r="J59" s="41"/>
      <c r="K59" s="41"/>
      <c r="L59" s="30" t="str">
        <f t="shared" si="0"/>
        <v/>
      </c>
      <c r="M59" s="76"/>
      <c r="N59" s="65" t="str">
        <f t="shared" si="1"/>
        <v/>
      </c>
      <c r="O59" s="41"/>
      <c r="P59" s="32" t="str">
        <f t="shared" si="2"/>
        <v/>
      </c>
      <c r="Q59" s="63" t="str">
        <f t="shared" si="3"/>
        <v/>
      </c>
      <c r="R59" s="65" t="str">
        <f t="shared" si="4"/>
        <v/>
      </c>
    </row>
    <row r="60" spans="1:18" ht="15">
      <c r="A60" s="1" t="str">
        <f>IF(B60="","",SUBTOTAL(3,$B$12:B60))</f>
        <v/>
      </c>
      <c r="B60" s="158"/>
      <c r="C60" s="10" t="str">
        <f>IF(B60="","",IF(ISNA(VLOOKUP($B60,'DANH SÁCH LỚP'!$B$2:$D$968,2,FALSE))=TRUE,"",VLOOKUP($B60,'DANH SÁCH LỚP'!$B$2:$D$968,2,FALSE)))</f>
        <v/>
      </c>
      <c r="D60" s="11" t="str">
        <f>IF(C60="","",IF(ISNA(VLOOKUP($B60,'DANH SÁCH LỚP'!$B$2:$D$968,3,FALSE))=TRUE,"",VLOOKUP($B60,'DANH SÁCH LỚP'!$B$2:$D$968,3,FALSE)))</f>
        <v/>
      </c>
      <c r="E60" s="41"/>
      <c r="F60" s="41"/>
      <c r="G60" s="41"/>
      <c r="H60" s="41"/>
      <c r="I60" s="41"/>
      <c r="J60" s="41"/>
      <c r="K60" s="41"/>
      <c r="L60" s="30" t="str">
        <f t="shared" si="0"/>
        <v/>
      </c>
      <c r="M60" s="76"/>
      <c r="N60" s="65" t="str">
        <f t="shared" si="1"/>
        <v/>
      </c>
      <c r="O60" s="41"/>
      <c r="P60" s="32" t="str">
        <f t="shared" si="2"/>
        <v/>
      </c>
      <c r="Q60" s="63" t="str">
        <f t="shared" si="3"/>
        <v/>
      </c>
      <c r="R60" s="65" t="str">
        <f t="shared" si="4"/>
        <v/>
      </c>
    </row>
    <row r="61" spans="1:18" ht="15">
      <c r="A61" s="1" t="str">
        <f>IF(B61="","",SUBTOTAL(3,$B$12:B61))</f>
        <v/>
      </c>
      <c r="B61" s="158"/>
      <c r="C61" s="10" t="str">
        <f>IF(B61="","",IF(ISNA(VLOOKUP($B61,'DANH SÁCH LỚP'!$B$2:$D$968,2,FALSE))=TRUE,"",VLOOKUP($B61,'DANH SÁCH LỚP'!$B$2:$D$968,2,FALSE)))</f>
        <v/>
      </c>
      <c r="D61" s="11" t="str">
        <f>IF(C61="","",IF(ISNA(VLOOKUP($B61,'DANH SÁCH LỚP'!$B$2:$D$968,3,FALSE))=TRUE,"",VLOOKUP($B61,'DANH SÁCH LỚP'!$B$2:$D$968,3,FALSE)))</f>
        <v/>
      </c>
      <c r="E61" s="41"/>
      <c r="F61" s="41"/>
      <c r="G61" s="41"/>
      <c r="H61" s="41"/>
      <c r="I61" s="41"/>
      <c r="J61" s="41"/>
      <c r="K61" s="41"/>
      <c r="L61" s="30" t="str">
        <f t="shared" si="0"/>
        <v/>
      </c>
      <c r="M61" s="76"/>
      <c r="N61" s="65" t="str">
        <f t="shared" si="1"/>
        <v/>
      </c>
      <c r="O61" s="41"/>
      <c r="P61" s="32" t="str">
        <f t="shared" si="2"/>
        <v/>
      </c>
      <c r="Q61" s="63" t="str">
        <f t="shared" si="3"/>
        <v/>
      </c>
      <c r="R61" s="65" t="str">
        <f t="shared" si="4"/>
        <v/>
      </c>
    </row>
    <row r="62" spans="1:18" ht="15">
      <c r="A62" s="1" t="str">
        <f>IF(B62="","",SUBTOTAL(3,$B$12:B62))</f>
        <v/>
      </c>
      <c r="B62" s="158"/>
      <c r="C62" s="10" t="str">
        <f>IF(B62="","",IF(ISNA(VLOOKUP($B62,'DANH SÁCH LỚP'!$B$2:$D$968,2,FALSE))=TRUE,"",VLOOKUP($B62,'DANH SÁCH LỚP'!$B$2:$D$968,2,FALSE)))</f>
        <v/>
      </c>
      <c r="D62" s="11" t="str">
        <f>IF(C62="","",IF(ISNA(VLOOKUP($B62,'DANH SÁCH LỚP'!$B$2:$D$968,3,FALSE))=TRUE,"",VLOOKUP($B62,'DANH SÁCH LỚP'!$B$2:$D$968,3,FALSE)))</f>
        <v/>
      </c>
      <c r="E62" s="41"/>
      <c r="F62" s="41"/>
      <c r="G62" s="41"/>
      <c r="H62" s="41"/>
      <c r="I62" s="41"/>
      <c r="J62" s="41"/>
      <c r="K62" s="41"/>
      <c r="L62" s="30" t="str">
        <f t="shared" si="0"/>
        <v/>
      </c>
      <c r="M62" s="76"/>
      <c r="N62" s="65" t="str">
        <f t="shared" si="1"/>
        <v/>
      </c>
      <c r="O62" s="41"/>
      <c r="P62" s="32" t="str">
        <f t="shared" si="2"/>
        <v/>
      </c>
      <c r="Q62" s="63" t="str">
        <f t="shared" si="3"/>
        <v/>
      </c>
      <c r="R62" s="65" t="str">
        <f t="shared" si="4"/>
        <v/>
      </c>
    </row>
    <row r="63" spans="1:18" ht="15">
      <c r="A63" s="1" t="str">
        <f>IF(B63="","",SUBTOTAL(3,$B$12:B63))</f>
        <v/>
      </c>
      <c r="B63" s="158"/>
      <c r="C63" s="10" t="str">
        <f>IF(B63="","",IF(ISNA(VLOOKUP($B63,'DANH SÁCH LỚP'!$B$2:$D$968,2,FALSE))=TRUE,"",VLOOKUP($B63,'DANH SÁCH LỚP'!$B$2:$D$968,2,FALSE)))</f>
        <v/>
      </c>
      <c r="D63" s="11" t="str">
        <f>IF(C63="","",IF(ISNA(VLOOKUP($B63,'DANH SÁCH LỚP'!$B$2:$D$968,3,FALSE))=TRUE,"",VLOOKUP($B63,'DANH SÁCH LỚP'!$B$2:$D$968,3,FALSE)))</f>
        <v/>
      </c>
      <c r="E63" s="41"/>
      <c r="F63" s="41"/>
      <c r="G63" s="41"/>
      <c r="H63" s="41"/>
      <c r="I63" s="41"/>
      <c r="J63" s="41"/>
      <c r="K63" s="41"/>
      <c r="L63" s="30" t="str">
        <f t="shared" si="0"/>
        <v/>
      </c>
      <c r="M63" s="76"/>
      <c r="N63" s="65" t="str">
        <f t="shared" si="1"/>
        <v/>
      </c>
      <c r="O63" s="41"/>
      <c r="P63" s="32" t="str">
        <f t="shared" si="2"/>
        <v/>
      </c>
      <c r="Q63" s="63" t="str">
        <f t="shared" si="3"/>
        <v/>
      </c>
      <c r="R63" s="65" t="str">
        <f t="shared" si="4"/>
        <v/>
      </c>
    </row>
    <row r="64" spans="1:18" ht="15">
      <c r="A64" s="1" t="str">
        <f>IF(B64="","",SUBTOTAL(3,$B$12:B64))</f>
        <v/>
      </c>
      <c r="B64" s="158"/>
      <c r="C64" s="10" t="str">
        <f>IF(B64="","",IF(ISNA(VLOOKUP($B64,'DANH SÁCH LỚP'!$B$2:$D$968,2,FALSE))=TRUE,"",VLOOKUP($B64,'DANH SÁCH LỚP'!$B$2:$D$968,2,FALSE)))</f>
        <v/>
      </c>
      <c r="D64" s="11" t="str">
        <f>IF(C64="","",IF(ISNA(VLOOKUP($B64,'DANH SÁCH LỚP'!$B$2:$D$968,3,FALSE))=TRUE,"",VLOOKUP($B64,'DANH SÁCH LỚP'!$B$2:$D$968,3,FALSE)))</f>
        <v/>
      </c>
      <c r="E64" s="41"/>
      <c r="F64" s="41"/>
      <c r="G64" s="41"/>
      <c r="H64" s="41"/>
      <c r="I64" s="41"/>
      <c r="J64" s="41"/>
      <c r="K64" s="41"/>
      <c r="L64" s="30" t="str">
        <f t="shared" si="0"/>
        <v/>
      </c>
      <c r="M64" s="76"/>
      <c r="N64" s="65" t="str">
        <f t="shared" si="1"/>
        <v/>
      </c>
      <c r="O64" s="41"/>
      <c r="P64" s="32" t="str">
        <f t="shared" si="2"/>
        <v/>
      </c>
      <c r="Q64" s="63" t="str">
        <f t="shared" si="3"/>
        <v/>
      </c>
      <c r="R64" s="65" t="str">
        <f t="shared" si="4"/>
        <v/>
      </c>
    </row>
    <row r="65" spans="1:18" ht="15">
      <c r="A65" s="1" t="str">
        <f>IF(B65="","",SUBTOTAL(3,$B$12:B65))</f>
        <v/>
      </c>
      <c r="B65" s="158"/>
      <c r="C65" s="10" t="str">
        <f>IF(B65="","",IF(ISNA(VLOOKUP($B65,'DANH SÁCH LỚP'!$B$2:$D$968,2,FALSE))=TRUE,"",VLOOKUP($B65,'DANH SÁCH LỚP'!$B$2:$D$968,2,FALSE)))</f>
        <v/>
      </c>
      <c r="D65" s="11" t="str">
        <f>IF(C65="","",IF(ISNA(VLOOKUP($B65,'DANH SÁCH LỚP'!$B$2:$D$968,3,FALSE))=TRUE,"",VLOOKUP($B65,'DANH SÁCH LỚP'!$B$2:$D$968,3,FALSE)))</f>
        <v/>
      </c>
      <c r="E65" s="41"/>
      <c r="F65" s="41"/>
      <c r="G65" s="41"/>
      <c r="H65" s="41"/>
      <c r="I65" s="41"/>
      <c r="J65" s="41"/>
      <c r="K65" s="41"/>
      <c r="L65" s="30" t="str">
        <f t="shared" si="0"/>
        <v/>
      </c>
      <c r="M65" s="76"/>
      <c r="N65" s="65" t="str">
        <f t="shared" si="1"/>
        <v/>
      </c>
      <c r="O65" s="41"/>
      <c r="P65" s="32" t="str">
        <f t="shared" si="2"/>
        <v/>
      </c>
      <c r="Q65" s="63" t="str">
        <f t="shared" si="3"/>
        <v/>
      </c>
      <c r="R65" s="65" t="str">
        <f t="shared" si="4"/>
        <v/>
      </c>
    </row>
    <row r="66" spans="1:18" ht="15">
      <c r="A66" s="1" t="str">
        <f>IF(B66="","",SUBTOTAL(3,$B$12:B66))</f>
        <v/>
      </c>
      <c r="B66" s="158"/>
      <c r="C66" s="10" t="str">
        <f>IF(B66="","",IF(ISNA(VLOOKUP($B66,'DANH SÁCH LỚP'!$B$2:$D$968,2,FALSE))=TRUE,"",VLOOKUP($B66,'DANH SÁCH LỚP'!$B$2:$D$968,2,FALSE)))</f>
        <v/>
      </c>
      <c r="D66" s="11" t="str">
        <f>IF(C66="","",IF(ISNA(VLOOKUP($B66,'DANH SÁCH LỚP'!$B$2:$D$968,3,FALSE))=TRUE,"",VLOOKUP($B66,'DANH SÁCH LỚP'!$B$2:$D$968,3,FALSE)))</f>
        <v/>
      </c>
      <c r="E66" s="41"/>
      <c r="F66" s="41"/>
      <c r="G66" s="41"/>
      <c r="H66" s="41"/>
      <c r="I66" s="41"/>
      <c r="J66" s="41"/>
      <c r="K66" s="41"/>
      <c r="L66" s="30" t="str">
        <f t="shared" si="0"/>
        <v/>
      </c>
      <c r="M66" s="76"/>
      <c r="N66" s="65" t="str">
        <f t="shared" si="1"/>
        <v/>
      </c>
      <c r="O66" s="41"/>
      <c r="P66" s="32" t="str">
        <f t="shared" si="2"/>
        <v/>
      </c>
      <c r="Q66" s="63" t="str">
        <f t="shared" si="3"/>
        <v/>
      </c>
      <c r="R66" s="65" t="str">
        <f t="shared" si="4"/>
        <v/>
      </c>
    </row>
    <row r="67" spans="1:18" ht="15">
      <c r="A67" s="1" t="str">
        <f>IF(B67="","",SUBTOTAL(3,$B$12:B67))</f>
        <v/>
      </c>
      <c r="B67" s="158"/>
      <c r="C67" s="10" t="str">
        <f>IF(B67="","",IF(ISNA(VLOOKUP($B67,'DANH SÁCH LỚP'!$B$2:$D$968,2,FALSE))=TRUE,"",VLOOKUP($B67,'DANH SÁCH LỚP'!$B$2:$D$968,2,FALSE)))</f>
        <v/>
      </c>
      <c r="D67" s="11" t="str">
        <f>IF(C67="","",IF(ISNA(VLOOKUP($B67,'DANH SÁCH LỚP'!$B$2:$D$968,3,FALSE))=TRUE,"",VLOOKUP($B67,'DANH SÁCH LỚP'!$B$2:$D$968,3,FALSE)))</f>
        <v/>
      </c>
      <c r="E67" s="41"/>
      <c r="F67" s="41"/>
      <c r="G67" s="41"/>
      <c r="H67" s="41"/>
      <c r="I67" s="41"/>
      <c r="J67" s="41"/>
      <c r="K67" s="41"/>
      <c r="L67" s="30" t="str">
        <f t="shared" si="0"/>
        <v/>
      </c>
      <c r="M67" s="76"/>
      <c r="N67" s="65" t="str">
        <f t="shared" si="1"/>
        <v/>
      </c>
      <c r="O67" s="41"/>
      <c r="P67" s="32" t="str">
        <f t="shared" si="2"/>
        <v/>
      </c>
      <c r="Q67" s="63" t="str">
        <f t="shared" si="3"/>
        <v/>
      </c>
      <c r="R67" s="65" t="str">
        <f t="shared" si="4"/>
        <v/>
      </c>
    </row>
    <row r="68" spans="1:18" ht="15">
      <c r="A68" s="1" t="str">
        <f>IF(B68="","",SUBTOTAL(3,$B$12:B68))</f>
        <v/>
      </c>
      <c r="B68" s="158"/>
      <c r="C68" s="10" t="str">
        <f>IF(B68="","",IF(ISNA(VLOOKUP($B68,'DANH SÁCH LỚP'!$B$2:$D$968,2,FALSE))=TRUE,"",VLOOKUP($B68,'DANH SÁCH LỚP'!$B$2:$D$968,2,FALSE)))</f>
        <v/>
      </c>
      <c r="D68" s="11" t="str">
        <f>IF(C68="","",IF(ISNA(VLOOKUP($B68,'DANH SÁCH LỚP'!$B$2:$D$968,3,FALSE))=TRUE,"",VLOOKUP($B68,'DANH SÁCH LỚP'!$B$2:$D$968,3,FALSE)))</f>
        <v/>
      </c>
      <c r="E68" s="41"/>
      <c r="F68" s="41"/>
      <c r="G68" s="41"/>
      <c r="H68" s="41"/>
      <c r="I68" s="41"/>
      <c r="J68" s="41"/>
      <c r="K68" s="41"/>
      <c r="L68" s="30" t="str">
        <f t="shared" si="0"/>
        <v/>
      </c>
      <c r="M68" s="76"/>
      <c r="N68" s="65" t="str">
        <f t="shared" si="1"/>
        <v/>
      </c>
      <c r="O68" s="41"/>
      <c r="P68" s="32" t="str">
        <f t="shared" si="2"/>
        <v/>
      </c>
      <c r="Q68" s="63" t="str">
        <f t="shared" si="3"/>
        <v/>
      </c>
      <c r="R68" s="65" t="str">
        <f t="shared" si="4"/>
        <v/>
      </c>
    </row>
    <row r="69" spans="1:18" ht="15">
      <c r="A69" s="1" t="str">
        <f>IF(B69="","",SUBTOTAL(3,$B$12:B69))</f>
        <v/>
      </c>
      <c r="B69" s="158"/>
      <c r="C69" s="10" t="str">
        <f>IF(B69="","",IF(ISNA(VLOOKUP($B69,'DANH SÁCH LỚP'!$B$2:$D$968,2,FALSE))=TRUE,"",VLOOKUP($B69,'DANH SÁCH LỚP'!$B$2:$D$968,2,FALSE)))</f>
        <v/>
      </c>
      <c r="D69" s="11" t="str">
        <f>IF(C69="","",IF(ISNA(VLOOKUP($B69,'DANH SÁCH LỚP'!$B$2:$D$968,3,FALSE))=TRUE,"",VLOOKUP($B69,'DANH SÁCH LỚP'!$B$2:$D$968,3,FALSE)))</f>
        <v/>
      </c>
      <c r="E69" s="41"/>
      <c r="F69" s="41"/>
      <c r="G69" s="41"/>
      <c r="H69" s="41"/>
      <c r="I69" s="41"/>
      <c r="J69" s="41"/>
      <c r="K69" s="41"/>
      <c r="L69" s="30" t="str">
        <f t="shared" si="0"/>
        <v/>
      </c>
      <c r="M69" s="76"/>
      <c r="N69" s="65" t="str">
        <f t="shared" si="1"/>
        <v/>
      </c>
      <c r="O69" s="41"/>
      <c r="P69" s="32" t="str">
        <f t="shared" si="2"/>
        <v/>
      </c>
      <c r="Q69" s="63" t="str">
        <f t="shared" si="3"/>
        <v/>
      </c>
      <c r="R69" s="65" t="str">
        <f t="shared" si="4"/>
        <v/>
      </c>
    </row>
    <row r="70" spans="1:18" ht="15">
      <c r="A70" s="1" t="str">
        <f>IF(B70="","",SUBTOTAL(3,$B$12:B70))</f>
        <v/>
      </c>
      <c r="B70" s="158"/>
      <c r="C70" s="10" t="str">
        <f>IF(B70="","",IF(ISNA(VLOOKUP($B70,'DANH SÁCH LỚP'!$B$2:$D$968,2,FALSE))=TRUE,"",VLOOKUP($B70,'DANH SÁCH LỚP'!$B$2:$D$968,2,FALSE)))</f>
        <v/>
      </c>
      <c r="D70" s="11" t="str">
        <f>IF(C70="","",IF(ISNA(VLOOKUP($B70,'DANH SÁCH LỚP'!$B$2:$D$968,3,FALSE))=TRUE,"",VLOOKUP($B70,'DANH SÁCH LỚP'!$B$2:$D$968,3,FALSE)))</f>
        <v/>
      </c>
      <c r="E70" s="41"/>
      <c r="F70" s="41"/>
      <c r="G70" s="41"/>
      <c r="H70" s="41"/>
      <c r="I70" s="41"/>
      <c r="J70" s="41"/>
      <c r="K70" s="41"/>
      <c r="L70" s="30" t="str">
        <f t="shared" si="0"/>
        <v/>
      </c>
      <c r="M70" s="76"/>
      <c r="N70" s="65" t="str">
        <f t="shared" si="1"/>
        <v/>
      </c>
      <c r="O70" s="41"/>
      <c r="P70" s="32" t="str">
        <f t="shared" si="2"/>
        <v/>
      </c>
      <c r="Q70" s="63" t="str">
        <f t="shared" si="3"/>
        <v/>
      </c>
      <c r="R70" s="65" t="str">
        <f t="shared" si="4"/>
        <v/>
      </c>
    </row>
    <row r="71" spans="1:18" ht="15">
      <c r="A71" s="1" t="str">
        <f>IF(B71="","",SUBTOTAL(3,$B$12:B71))</f>
        <v/>
      </c>
      <c r="B71" s="158"/>
      <c r="C71" s="10" t="str">
        <f>IF(B71="","",IF(ISNA(VLOOKUP($B71,'DANH SÁCH LỚP'!$B$2:$D$968,2,FALSE))=TRUE,"",VLOOKUP($B71,'DANH SÁCH LỚP'!$B$2:$D$968,2,FALSE)))</f>
        <v/>
      </c>
      <c r="D71" s="11" t="str">
        <f>IF(C71="","",IF(ISNA(VLOOKUP($B71,'DANH SÁCH LỚP'!$B$2:$D$968,3,FALSE))=TRUE,"",VLOOKUP($B71,'DANH SÁCH LỚP'!$B$2:$D$968,3,FALSE)))</f>
        <v/>
      </c>
      <c r="E71" s="41"/>
      <c r="F71" s="41"/>
      <c r="G71" s="41"/>
      <c r="H71" s="41"/>
      <c r="I71" s="41"/>
      <c r="J71" s="41"/>
      <c r="K71" s="41"/>
      <c r="L71" s="30" t="str">
        <f t="shared" si="0"/>
        <v/>
      </c>
      <c r="M71" s="76"/>
      <c r="N71" s="65" t="str">
        <f t="shared" si="1"/>
        <v/>
      </c>
      <c r="O71" s="41"/>
      <c r="P71" s="32" t="str">
        <f t="shared" si="2"/>
        <v/>
      </c>
      <c r="Q71" s="63" t="str">
        <f t="shared" si="3"/>
        <v/>
      </c>
      <c r="R71" s="65" t="str">
        <f t="shared" si="4"/>
        <v/>
      </c>
    </row>
    <row r="72" spans="1:18" ht="15">
      <c r="A72" s="1" t="str">
        <f>IF(B72="","",SUBTOTAL(3,$B$12:B72))</f>
        <v/>
      </c>
      <c r="B72" s="158"/>
      <c r="C72" s="10" t="str">
        <f>IF(B72="","",IF(ISNA(VLOOKUP($B72,'DANH SÁCH LỚP'!$B$2:$D$968,2,FALSE))=TRUE,"",VLOOKUP($B72,'DANH SÁCH LỚP'!$B$2:$D$968,2,FALSE)))</f>
        <v/>
      </c>
      <c r="D72" s="11" t="str">
        <f>IF(C72="","",IF(ISNA(VLOOKUP($B72,'DANH SÁCH LỚP'!$B$2:$D$968,3,FALSE))=TRUE,"",VLOOKUP($B72,'DANH SÁCH LỚP'!$B$2:$D$968,3,FALSE)))</f>
        <v/>
      </c>
      <c r="E72" s="41"/>
      <c r="F72" s="41"/>
      <c r="G72" s="41"/>
      <c r="H72" s="41"/>
      <c r="I72" s="41"/>
      <c r="J72" s="41"/>
      <c r="K72" s="41"/>
      <c r="L72" s="30" t="str">
        <f t="shared" si="0"/>
        <v/>
      </c>
      <c r="M72" s="76"/>
      <c r="N72" s="65" t="str">
        <f t="shared" si="1"/>
        <v/>
      </c>
      <c r="O72" s="41"/>
      <c r="P72" s="32" t="str">
        <f t="shared" si="2"/>
        <v/>
      </c>
      <c r="Q72" s="63" t="str">
        <f t="shared" si="3"/>
        <v/>
      </c>
      <c r="R72" s="65" t="str">
        <f t="shared" si="4"/>
        <v/>
      </c>
    </row>
    <row r="73" spans="1:18" ht="15">
      <c r="A73" s="1" t="str">
        <f>IF(B73="","",SUBTOTAL(3,$B$12:B73))</f>
        <v/>
      </c>
      <c r="B73" s="158"/>
      <c r="C73" s="10" t="str">
        <f>IF(B73="","",IF(ISNA(VLOOKUP($B73,'DANH SÁCH LỚP'!$B$2:$D$968,2,FALSE))=TRUE,"",VLOOKUP($B73,'DANH SÁCH LỚP'!$B$2:$D$968,2,FALSE)))</f>
        <v/>
      </c>
      <c r="D73" s="11" t="str">
        <f>IF(C73="","",IF(ISNA(VLOOKUP($B73,'DANH SÁCH LỚP'!$B$2:$D$968,3,FALSE))=TRUE,"",VLOOKUP($B73,'DANH SÁCH LỚP'!$B$2:$D$968,3,FALSE)))</f>
        <v/>
      </c>
      <c r="E73" s="41"/>
      <c r="F73" s="41"/>
      <c r="G73" s="41"/>
      <c r="H73" s="41"/>
      <c r="I73" s="41"/>
      <c r="J73" s="41"/>
      <c r="K73" s="41"/>
      <c r="L73" s="30" t="str">
        <f t="shared" si="0"/>
        <v/>
      </c>
      <c r="M73" s="76"/>
      <c r="N73" s="65" t="str">
        <f t="shared" si="1"/>
        <v/>
      </c>
      <c r="O73" s="41"/>
      <c r="P73" s="32" t="str">
        <f t="shared" si="2"/>
        <v/>
      </c>
      <c r="Q73" s="63" t="str">
        <f t="shared" si="3"/>
        <v/>
      </c>
      <c r="R73" s="65" t="str">
        <f t="shared" si="4"/>
        <v/>
      </c>
    </row>
    <row r="74" spans="1:18" ht="15">
      <c r="A74" s="1" t="str">
        <f>IF(B74="","",SUBTOTAL(3,$B$12:B74))</f>
        <v/>
      </c>
      <c r="B74" s="158"/>
      <c r="C74" s="10" t="str">
        <f>IF(B74="","",IF(ISNA(VLOOKUP($B74,'DANH SÁCH LỚP'!$B$2:$D$968,2,FALSE))=TRUE,"",VLOOKUP($B74,'DANH SÁCH LỚP'!$B$2:$D$968,2,FALSE)))</f>
        <v/>
      </c>
      <c r="D74" s="11" t="str">
        <f>IF(C74="","",IF(ISNA(VLOOKUP($B74,'DANH SÁCH LỚP'!$B$2:$D$968,3,FALSE))=TRUE,"",VLOOKUP($B74,'DANH SÁCH LỚP'!$B$2:$D$968,3,FALSE)))</f>
        <v/>
      </c>
      <c r="E74" s="41"/>
      <c r="F74" s="41"/>
      <c r="G74" s="41"/>
      <c r="H74" s="41"/>
      <c r="I74" s="41"/>
      <c r="J74" s="41"/>
      <c r="K74" s="41"/>
      <c r="L74" s="30" t="str">
        <f t="shared" si="0"/>
        <v/>
      </c>
      <c r="M74" s="76"/>
      <c r="N74" s="65" t="str">
        <f t="shared" si="1"/>
        <v/>
      </c>
      <c r="O74" s="41"/>
      <c r="P74" s="32" t="str">
        <f t="shared" si="2"/>
        <v/>
      </c>
      <c r="Q74" s="63" t="str">
        <f t="shared" si="3"/>
        <v/>
      </c>
      <c r="R74" s="65" t="str">
        <f t="shared" si="4"/>
        <v/>
      </c>
    </row>
    <row r="75" spans="1:18" ht="15">
      <c r="A75" s="1" t="str">
        <f>IF(B75="","",SUBTOTAL(3,$B$12:B75))</f>
        <v/>
      </c>
      <c r="B75" s="158"/>
      <c r="C75" s="10" t="str">
        <f>IF(B75="","",IF(ISNA(VLOOKUP($B75,'DANH SÁCH LỚP'!$B$2:$D$968,2,FALSE))=TRUE,"",VLOOKUP($B75,'DANH SÁCH LỚP'!$B$2:$D$968,2,FALSE)))</f>
        <v/>
      </c>
      <c r="D75" s="11" t="str">
        <f>IF(C75="","",IF(ISNA(VLOOKUP($B75,'DANH SÁCH LỚP'!$B$2:$D$968,3,FALSE))=TRUE,"",VLOOKUP($B75,'DANH SÁCH LỚP'!$B$2:$D$968,3,FALSE)))</f>
        <v/>
      </c>
      <c r="E75" s="41"/>
      <c r="F75" s="41"/>
      <c r="G75" s="41"/>
      <c r="H75" s="41"/>
      <c r="I75" s="41"/>
      <c r="J75" s="41"/>
      <c r="K75" s="41"/>
      <c r="L75" s="30" t="str">
        <f t="shared" si="0"/>
        <v/>
      </c>
      <c r="M75" s="76"/>
      <c r="N75" s="65" t="str">
        <f t="shared" si="1"/>
        <v/>
      </c>
      <c r="O75" s="41"/>
      <c r="P75" s="32" t="str">
        <f t="shared" si="2"/>
        <v/>
      </c>
      <c r="Q75" s="63" t="str">
        <f t="shared" si="3"/>
        <v/>
      </c>
      <c r="R75" s="65" t="str">
        <f t="shared" si="4"/>
        <v/>
      </c>
    </row>
    <row r="76" spans="1:18" ht="15">
      <c r="A76" s="1" t="str">
        <f>IF(B76="","",SUBTOTAL(3,$B$12:B76))</f>
        <v/>
      </c>
      <c r="B76" s="158"/>
      <c r="C76" s="10" t="str">
        <f>IF(B76="","",IF(ISNA(VLOOKUP($B76,'DANH SÁCH LỚP'!$B$2:$D$968,2,FALSE))=TRUE,"",VLOOKUP($B76,'DANH SÁCH LỚP'!$B$2:$D$968,2,FALSE)))</f>
        <v/>
      </c>
      <c r="D76" s="11" t="str">
        <f>IF(C76="","",IF(ISNA(VLOOKUP($B76,'DANH SÁCH LỚP'!$B$2:$D$968,3,FALSE))=TRUE,"",VLOOKUP($B76,'DANH SÁCH LỚP'!$B$2:$D$968,3,FALSE)))</f>
        <v/>
      </c>
      <c r="E76" s="41"/>
      <c r="F76" s="41"/>
      <c r="G76" s="41"/>
      <c r="H76" s="41"/>
      <c r="I76" s="41"/>
      <c r="J76" s="41"/>
      <c r="K76" s="41"/>
      <c r="L76" s="30" t="str">
        <f t="shared" si="0"/>
        <v/>
      </c>
      <c r="M76" s="76"/>
      <c r="N76" s="65" t="str">
        <f t="shared" si="1"/>
        <v/>
      </c>
      <c r="O76" s="41"/>
      <c r="P76" s="32" t="str">
        <f t="shared" si="2"/>
        <v/>
      </c>
      <c r="Q76" s="63" t="str">
        <f t="shared" si="3"/>
        <v/>
      </c>
      <c r="R76" s="65" t="str">
        <f t="shared" si="4"/>
        <v/>
      </c>
    </row>
    <row r="77" spans="1:18" ht="15">
      <c r="A77" s="1" t="str">
        <f>IF(B77="","",SUBTOTAL(3,$B$12:B77))</f>
        <v/>
      </c>
      <c r="B77" s="158"/>
      <c r="C77" s="10" t="str">
        <f>IF(B77="","",IF(ISNA(VLOOKUP($B77,'DANH SÁCH LỚP'!$B$2:$D$968,2,FALSE))=TRUE,"",VLOOKUP($B77,'DANH SÁCH LỚP'!$B$2:$D$968,2,FALSE)))</f>
        <v/>
      </c>
      <c r="D77" s="11" t="str">
        <f>IF(C77="","",IF(ISNA(VLOOKUP($B77,'DANH SÁCH LỚP'!$B$2:$D$968,3,FALSE))=TRUE,"",VLOOKUP($B77,'DANH SÁCH LỚP'!$B$2:$D$968,3,FALSE)))</f>
        <v/>
      </c>
      <c r="E77" s="41"/>
      <c r="F77" s="41"/>
      <c r="G77" s="41"/>
      <c r="H77" s="41"/>
      <c r="I77" s="41"/>
      <c r="J77" s="41"/>
      <c r="K77" s="41"/>
      <c r="L77" s="30" t="str">
        <f t="shared" si="0"/>
        <v/>
      </c>
      <c r="M77" s="76"/>
      <c r="N77" s="65" t="str">
        <f t="shared" ref="N77:N101" si="5">IF(OR(B77="",$C$6="",$J$6="",$I$119=""),"",IF(OR(L77&lt;3,M77/($J$6*30)&gt;0.2),"Cấm thi",""))</f>
        <v/>
      </c>
      <c r="O77" s="41"/>
      <c r="P77" s="32" t="str">
        <f t="shared" si="2"/>
        <v/>
      </c>
      <c r="Q77" s="63" t="str">
        <f t="shared" si="3"/>
        <v/>
      </c>
      <c r="R77" s="65" t="str">
        <f t="shared" si="4"/>
        <v/>
      </c>
    </row>
    <row r="78" spans="1:18" ht="15">
      <c r="A78" s="1" t="str">
        <f>IF(B78="","",SUBTOTAL(3,$B$12:B78))</f>
        <v/>
      </c>
      <c r="B78" s="158"/>
      <c r="C78" s="10" t="str">
        <f>IF(B78="","",IF(ISNA(VLOOKUP($B78,'DANH SÁCH LỚP'!$B$2:$D$968,2,FALSE))=TRUE,"",VLOOKUP($B78,'DANH SÁCH LỚP'!$B$2:$D$968,2,FALSE)))</f>
        <v/>
      </c>
      <c r="D78" s="11" t="str">
        <f>IF(C78="","",IF(ISNA(VLOOKUP($B78,'DANH SÁCH LỚP'!$B$2:$D$968,3,FALSE))=TRUE,"",VLOOKUP($B78,'DANH SÁCH LỚP'!$B$2:$D$968,3,FALSE)))</f>
        <v/>
      </c>
      <c r="E78" s="41"/>
      <c r="F78" s="41"/>
      <c r="G78" s="41"/>
      <c r="H78" s="41"/>
      <c r="I78" s="41"/>
      <c r="J78" s="41"/>
      <c r="K78" s="41"/>
      <c r="L78" s="30" t="str">
        <f t="shared" si="0"/>
        <v/>
      </c>
      <c r="M78" s="76"/>
      <c r="N78" s="65" t="str">
        <f t="shared" si="5"/>
        <v/>
      </c>
      <c r="O78" s="41"/>
      <c r="P78" s="32" t="str">
        <f t="shared" si="2"/>
        <v/>
      </c>
      <c r="Q78" s="63" t="str">
        <f t="shared" si="3"/>
        <v/>
      </c>
      <c r="R78" s="65" t="str">
        <f t="shared" si="4"/>
        <v/>
      </c>
    </row>
    <row r="79" spans="1:18" ht="15">
      <c r="A79" s="1" t="str">
        <f>IF(B79="","",SUBTOTAL(3,$B$12:B79))</f>
        <v/>
      </c>
      <c r="B79" s="158"/>
      <c r="C79" s="10" t="str">
        <f>IF(B79="","",IF(ISNA(VLOOKUP($B79,'DANH SÁCH LỚP'!$B$2:$D$968,2,FALSE))=TRUE,"",VLOOKUP($B79,'DANH SÁCH LỚP'!$B$2:$D$968,2,FALSE)))</f>
        <v/>
      </c>
      <c r="D79" s="11" t="str">
        <f>IF(C79="","",IF(ISNA(VLOOKUP($B79,'DANH SÁCH LỚP'!$B$2:$D$968,3,FALSE))=TRUE,"",VLOOKUP($B79,'DANH SÁCH LỚP'!$B$2:$D$968,3,FALSE)))</f>
        <v/>
      </c>
      <c r="E79" s="41"/>
      <c r="F79" s="41"/>
      <c r="G79" s="41"/>
      <c r="H79" s="41"/>
      <c r="I79" s="41"/>
      <c r="J79" s="41"/>
      <c r="K79" s="41"/>
      <c r="L79" s="30" t="str">
        <f t="shared" si="0"/>
        <v/>
      </c>
      <c r="M79" s="76"/>
      <c r="N79" s="65" t="str">
        <f t="shared" si="5"/>
        <v/>
      </c>
      <c r="O79" s="41"/>
      <c r="P79" s="32" t="str">
        <f t="shared" ref="P79:P101" si="6">IF(OR(B79="",$C$6="",$J$6="",$I$119=""),"",IF(ISNUMBER(E79)=TRUE,E79,ROUND((L79*0.4+O79*0.6),1)))</f>
        <v/>
      </c>
      <c r="Q79" s="63" t="str">
        <f t="shared" ref="Q79:Q101" si="7">IF(B79="","",IF(P79="","KXL",IF(P79&lt;4,"Kém",IF(P79&lt;5,"Yếu",IF(P79&lt;6,"TB",IF(P79&lt;7,"TBK",IF(P79&lt;8,"Khá",IF(P79&lt;9,"Giỏi","XS"))))))))</f>
        <v/>
      </c>
      <c r="R79" s="65" t="str">
        <f t="shared" ref="R79:R101" si="8">IF(OR(B79="",$C$6="",$J$6="",$I$119=""),"",IF(AND(O79&gt;=3,P79&gt;=5),"ĐẠT","KĐẠT"))</f>
        <v/>
      </c>
    </row>
    <row r="80" spans="1:18" ht="15">
      <c r="A80" s="1" t="str">
        <f>IF(B80="","",SUBTOTAL(3,$B$12:B80))</f>
        <v/>
      </c>
      <c r="B80" s="158"/>
      <c r="C80" s="10" t="str">
        <f>IF(B80="","",IF(ISNA(VLOOKUP($B80,'DANH SÁCH LỚP'!$B$2:$D$968,2,FALSE))=TRUE,"",VLOOKUP($B80,'DANH SÁCH LỚP'!$B$2:$D$968,2,FALSE)))</f>
        <v/>
      </c>
      <c r="D80" s="11" t="str">
        <f>IF(C80="","",IF(ISNA(VLOOKUP($B80,'DANH SÁCH LỚP'!$B$2:$D$968,3,FALSE))=TRUE,"",VLOOKUP($B80,'DANH SÁCH LỚP'!$B$2:$D$968,3,FALSE)))</f>
        <v/>
      </c>
      <c r="E80" s="41"/>
      <c r="F80" s="41"/>
      <c r="G80" s="41"/>
      <c r="H80" s="41"/>
      <c r="I80" s="41"/>
      <c r="J80" s="41"/>
      <c r="K80" s="41"/>
      <c r="L80" s="30" t="str">
        <f t="shared" si="0"/>
        <v/>
      </c>
      <c r="M80" s="76"/>
      <c r="N80" s="65" t="str">
        <f t="shared" si="5"/>
        <v/>
      </c>
      <c r="O80" s="41"/>
      <c r="P80" s="32" t="str">
        <f t="shared" si="6"/>
        <v/>
      </c>
      <c r="Q80" s="63" t="str">
        <f t="shared" si="7"/>
        <v/>
      </c>
      <c r="R80" s="65" t="str">
        <f t="shared" si="8"/>
        <v/>
      </c>
    </row>
    <row r="81" spans="1:18" ht="15">
      <c r="A81" s="1" t="str">
        <f>IF(B81="","",SUBTOTAL(3,$B$12:B81))</f>
        <v/>
      </c>
      <c r="B81" s="158"/>
      <c r="C81" s="10" t="str">
        <f>IF(B81="","",IF(ISNA(VLOOKUP($B81,'DANH SÁCH LỚP'!$B$2:$D$968,2,FALSE))=TRUE,"",VLOOKUP($B81,'DANH SÁCH LỚP'!$B$2:$D$968,2,FALSE)))</f>
        <v/>
      </c>
      <c r="D81" s="11" t="str">
        <f>IF(C81="","",IF(ISNA(VLOOKUP($B81,'DANH SÁCH LỚP'!$B$2:$D$968,3,FALSE))=TRUE,"",VLOOKUP($B81,'DANH SÁCH LỚP'!$B$2:$D$968,3,FALSE)))</f>
        <v/>
      </c>
      <c r="E81" s="41"/>
      <c r="F81" s="41"/>
      <c r="G81" s="41"/>
      <c r="H81" s="41"/>
      <c r="I81" s="41"/>
      <c r="J81" s="41"/>
      <c r="K81" s="41"/>
      <c r="L81" s="30" t="str">
        <f t="shared" si="0"/>
        <v/>
      </c>
      <c r="M81" s="76"/>
      <c r="N81" s="65" t="str">
        <f t="shared" si="5"/>
        <v/>
      </c>
      <c r="O81" s="41"/>
      <c r="P81" s="32" t="str">
        <f t="shared" si="6"/>
        <v/>
      </c>
      <c r="Q81" s="63" t="str">
        <f t="shared" si="7"/>
        <v/>
      </c>
      <c r="R81" s="65" t="str">
        <f t="shared" si="8"/>
        <v/>
      </c>
    </row>
    <row r="82" spans="1:18" ht="15">
      <c r="A82" s="1" t="str">
        <f>IF(B82="","",SUBTOTAL(3,$B$12:B82))</f>
        <v/>
      </c>
      <c r="B82" s="158"/>
      <c r="C82" s="10" t="str">
        <f>IF(B82="","",IF(ISNA(VLOOKUP($B82,'DANH SÁCH LỚP'!$B$2:$D$968,2,FALSE))=TRUE,"",VLOOKUP($B82,'DANH SÁCH LỚP'!$B$2:$D$968,2,FALSE)))</f>
        <v/>
      </c>
      <c r="D82" s="11" t="str">
        <f>IF(C82="","",IF(ISNA(VLOOKUP($B82,'DANH SÁCH LỚP'!$B$2:$D$968,3,FALSE))=TRUE,"",VLOOKUP($B82,'DANH SÁCH LỚP'!$B$2:$D$968,3,FALSE)))</f>
        <v/>
      </c>
      <c r="E82" s="41"/>
      <c r="F82" s="41"/>
      <c r="G82" s="41"/>
      <c r="H82" s="41"/>
      <c r="I82" s="41"/>
      <c r="J82" s="41"/>
      <c r="K82" s="41"/>
      <c r="L82" s="30" t="str">
        <f t="shared" si="0"/>
        <v/>
      </c>
      <c r="M82" s="76"/>
      <c r="N82" s="65" t="str">
        <f t="shared" si="5"/>
        <v/>
      </c>
      <c r="O82" s="41"/>
      <c r="P82" s="32" t="str">
        <f t="shared" si="6"/>
        <v/>
      </c>
      <c r="Q82" s="63" t="str">
        <f t="shared" si="7"/>
        <v/>
      </c>
      <c r="R82" s="65" t="str">
        <f t="shared" si="8"/>
        <v/>
      </c>
    </row>
    <row r="83" spans="1:18" ht="15">
      <c r="A83" s="1" t="str">
        <f>IF(B83="","",SUBTOTAL(3,$B$12:B83))</f>
        <v/>
      </c>
      <c r="B83" s="158"/>
      <c r="C83" s="10" t="str">
        <f>IF(B83="","",IF(ISNA(VLOOKUP($B83,'DANH SÁCH LỚP'!$B$2:$D$968,2,FALSE))=TRUE,"",VLOOKUP($B83,'DANH SÁCH LỚP'!$B$2:$D$968,2,FALSE)))</f>
        <v/>
      </c>
      <c r="D83" s="11" t="str">
        <f>IF(C83="","",IF(ISNA(VLOOKUP($B83,'DANH SÁCH LỚP'!$B$2:$D$968,3,FALSE))=TRUE,"",VLOOKUP($B83,'DANH SÁCH LỚP'!$B$2:$D$968,3,FALSE)))</f>
        <v/>
      </c>
      <c r="E83" s="41"/>
      <c r="F83" s="41"/>
      <c r="G83" s="41"/>
      <c r="H83" s="41"/>
      <c r="I83" s="41"/>
      <c r="J83" s="41"/>
      <c r="K83" s="41"/>
      <c r="L83" s="30" t="str">
        <f t="shared" si="0"/>
        <v/>
      </c>
      <c r="M83" s="76"/>
      <c r="N83" s="65" t="str">
        <f t="shared" si="5"/>
        <v/>
      </c>
      <c r="O83" s="41"/>
      <c r="P83" s="32" t="str">
        <f t="shared" si="6"/>
        <v/>
      </c>
      <c r="Q83" s="63" t="str">
        <f t="shared" si="7"/>
        <v/>
      </c>
      <c r="R83" s="65" t="str">
        <f t="shared" si="8"/>
        <v/>
      </c>
    </row>
    <row r="84" spans="1:18" ht="15">
      <c r="A84" s="1" t="str">
        <f>IF(B84="","",SUBTOTAL(3,$B$12:B84))</f>
        <v/>
      </c>
      <c r="B84" s="158"/>
      <c r="C84" s="10" t="str">
        <f>IF(B84="","",IF(ISNA(VLOOKUP($B84,'DANH SÁCH LỚP'!$B$2:$D$968,2,FALSE))=TRUE,"",VLOOKUP($B84,'DANH SÁCH LỚP'!$B$2:$D$968,2,FALSE)))</f>
        <v/>
      </c>
      <c r="D84" s="11" t="str">
        <f>IF(C84="","",IF(ISNA(VLOOKUP($B84,'DANH SÁCH LỚP'!$B$2:$D$968,3,FALSE))=TRUE,"",VLOOKUP($B84,'DANH SÁCH LỚP'!$B$2:$D$968,3,FALSE)))</f>
        <v/>
      </c>
      <c r="E84" s="41"/>
      <c r="F84" s="41"/>
      <c r="G84" s="41"/>
      <c r="H84" s="41"/>
      <c r="I84" s="41"/>
      <c r="J84" s="41"/>
      <c r="K84" s="41"/>
      <c r="L84" s="30" t="str">
        <f t="shared" si="0"/>
        <v/>
      </c>
      <c r="M84" s="76"/>
      <c r="N84" s="65" t="str">
        <f t="shared" si="5"/>
        <v/>
      </c>
      <c r="O84" s="41"/>
      <c r="P84" s="32" t="str">
        <f t="shared" si="6"/>
        <v/>
      </c>
      <c r="Q84" s="63" t="str">
        <f t="shared" si="7"/>
        <v/>
      </c>
      <c r="R84" s="65" t="str">
        <f t="shared" si="8"/>
        <v/>
      </c>
    </row>
    <row r="85" spans="1:18" ht="15">
      <c r="A85" s="1" t="str">
        <f>IF(B85="","",SUBTOTAL(3,$B$12:B85))</f>
        <v/>
      </c>
      <c r="B85" s="158"/>
      <c r="C85" s="10" t="str">
        <f>IF(B85="","",IF(ISNA(VLOOKUP($B85,'DANH SÁCH LỚP'!$B$2:$D$968,2,FALSE))=TRUE,"",VLOOKUP($B85,'DANH SÁCH LỚP'!$B$2:$D$968,2,FALSE)))</f>
        <v/>
      </c>
      <c r="D85" s="11" t="str">
        <f>IF(C85="","",IF(ISNA(VLOOKUP($B85,'DANH SÁCH LỚP'!$B$2:$D$968,3,FALSE))=TRUE,"",VLOOKUP($B85,'DANH SÁCH LỚP'!$B$2:$D$968,3,FALSE)))</f>
        <v/>
      </c>
      <c r="E85" s="41"/>
      <c r="F85" s="41"/>
      <c r="G85" s="41"/>
      <c r="H85" s="41"/>
      <c r="I85" s="41"/>
      <c r="J85" s="41"/>
      <c r="K85" s="41"/>
      <c r="L85" s="30" t="str">
        <f t="shared" si="0"/>
        <v/>
      </c>
      <c r="M85" s="76"/>
      <c r="N85" s="65" t="str">
        <f t="shared" si="5"/>
        <v/>
      </c>
      <c r="O85" s="41"/>
      <c r="P85" s="32" t="str">
        <f t="shared" si="6"/>
        <v/>
      </c>
      <c r="Q85" s="63" t="str">
        <f t="shared" si="7"/>
        <v/>
      </c>
      <c r="R85" s="65" t="str">
        <f t="shared" si="8"/>
        <v/>
      </c>
    </row>
    <row r="86" spans="1:18" ht="15">
      <c r="A86" s="1" t="str">
        <f>IF(B86="","",SUBTOTAL(3,$B$12:B86))</f>
        <v/>
      </c>
      <c r="B86" s="158"/>
      <c r="C86" s="10" t="str">
        <f>IF(B86="","",IF(ISNA(VLOOKUP($B86,'DANH SÁCH LỚP'!$B$2:$D$968,2,FALSE))=TRUE,"",VLOOKUP($B86,'DANH SÁCH LỚP'!$B$2:$D$968,2,FALSE)))</f>
        <v/>
      </c>
      <c r="D86" s="11" t="str">
        <f>IF(C86="","",IF(ISNA(VLOOKUP($B86,'DANH SÁCH LỚP'!$B$2:$D$968,3,FALSE))=TRUE,"",VLOOKUP($B86,'DANH SÁCH LỚP'!$B$2:$D$968,3,FALSE)))</f>
        <v/>
      </c>
      <c r="E86" s="41"/>
      <c r="F86" s="41"/>
      <c r="G86" s="41"/>
      <c r="H86" s="41"/>
      <c r="I86" s="41"/>
      <c r="J86" s="41"/>
      <c r="K86" s="41"/>
      <c r="L86" s="30" t="str">
        <f t="shared" si="0"/>
        <v/>
      </c>
      <c r="M86" s="76"/>
      <c r="N86" s="65" t="str">
        <f t="shared" si="5"/>
        <v/>
      </c>
      <c r="O86" s="41"/>
      <c r="P86" s="32" t="str">
        <f t="shared" si="6"/>
        <v/>
      </c>
      <c r="Q86" s="63" t="str">
        <f t="shared" si="7"/>
        <v/>
      </c>
      <c r="R86" s="65" t="str">
        <f t="shared" si="8"/>
        <v/>
      </c>
    </row>
    <row r="87" spans="1:18" ht="15">
      <c r="A87" s="1" t="str">
        <f>IF(B87="","",SUBTOTAL(3,$B$12:B87))</f>
        <v/>
      </c>
      <c r="B87" s="158"/>
      <c r="C87" s="10" t="str">
        <f>IF(B87="","",IF(ISNA(VLOOKUP($B87,'DANH SÁCH LỚP'!$B$2:$D$968,2,FALSE))=TRUE,"",VLOOKUP($B87,'DANH SÁCH LỚP'!$B$2:$D$968,2,FALSE)))</f>
        <v/>
      </c>
      <c r="D87" s="11" t="str">
        <f>IF(C87="","",IF(ISNA(VLOOKUP($B87,'DANH SÁCH LỚP'!$B$2:$D$968,3,FALSE))=TRUE,"",VLOOKUP($B87,'DANH SÁCH LỚP'!$B$2:$D$968,3,FALSE)))</f>
        <v/>
      </c>
      <c r="E87" s="41"/>
      <c r="F87" s="41"/>
      <c r="G87" s="41"/>
      <c r="H87" s="41"/>
      <c r="I87" s="41"/>
      <c r="J87" s="41"/>
      <c r="K87" s="41"/>
      <c r="L87" s="30" t="str">
        <f t="shared" si="0"/>
        <v/>
      </c>
      <c r="M87" s="76"/>
      <c r="N87" s="65" t="str">
        <f t="shared" si="5"/>
        <v/>
      </c>
      <c r="O87" s="41"/>
      <c r="P87" s="32" t="str">
        <f t="shared" si="6"/>
        <v/>
      </c>
      <c r="Q87" s="63" t="str">
        <f t="shared" si="7"/>
        <v/>
      </c>
      <c r="R87" s="65" t="str">
        <f t="shared" si="8"/>
        <v/>
      </c>
    </row>
    <row r="88" spans="1:18" ht="15">
      <c r="A88" s="1" t="str">
        <f>IF(B88="","",SUBTOTAL(3,$B$12:B88))</f>
        <v/>
      </c>
      <c r="B88" s="158"/>
      <c r="C88" s="10" t="str">
        <f>IF(B88="","",IF(ISNA(VLOOKUP($B88,'DANH SÁCH LỚP'!$B$2:$D$968,2,FALSE))=TRUE,"",VLOOKUP($B88,'DANH SÁCH LỚP'!$B$2:$D$968,2,FALSE)))</f>
        <v/>
      </c>
      <c r="D88" s="11" t="str">
        <f>IF(C88="","",IF(ISNA(VLOOKUP($B88,'DANH SÁCH LỚP'!$B$2:$D$968,3,FALSE))=TRUE,"",VLOOKUP($B88,'DANH SÁCH LỚP'!$B$2:$D$968,3,FALSE)))</f>
        <v/>
      </c>
      <c r="E88" s="41"/>
      <c r="F88" s="41"/>
      <c r="G88" s="41"/>
      <c r="H88" s="41"/>
      <c r="I88" s="41"/>
      <c r="J88" s="41"/>
      <c r="K88" s="41"/>
      <c r="L88" s="30" t="str">
        <f t="shared" si="0"/>
        <v/>
      </c>
      <c r="M88" s="76"/>
      <c r="N88" s="65" t="str">
        <f t="shared" si="5"/>
        <v/>
      </c>
      <c r="O88" s="41"/>
      <c r="P88" s="32" t="str">
        <f t="shared" si="6"/>
        <v/>
      </c>
      <c r="Q88" s="63" t="str">
        <f t="shared" si="7"/>
        <v/>
      </c>
      <c r="R88" s="65" t="str">
        <f t="shared" si="8"/>
        <v/>
      </c>
    </row>
    <row r="89" spans="1:18" ht="15">
      <c r="A89" s="1" t="str">
        <f>IF(B89="","",SUBTOTAL(3,$B$12:B89))</f>
        <v/>
      </c>
      <c r="B89" s="79"/>
      <c r="C89" s="10" t="str">
        <f>IF(B89="","",IF(ISNA(VLOOKUP($B89,'DANH SÁCH LỚP'!$B$2:$D$968,2,FALSE))=TRUE,"",VLOOKUP($B89,'DANH SÁCH LỚP'!$B$2:$D$968,2,FALSE)))</f>
        <v/>
      </c>
      <c r="D89" s="11" t="str">
        <f>IF(C89="","",IF(ISNA(VLOOKUP($B89,'DANH SÁCH LỚP'!$B$2:$D$968,3,FALSE))=TRUE,"",VLOOKUP($B89,'DANH SÁCH LỚP'!$B$2:$D$968,3,FALSE)))</f>
        <v/>
      </c>
      <c r="E89" s="41"/>
      <c r="F89" s="41"/>
      <c r="G89" s="41"/>
      <c r="H89" s="41"/>
      <c r="I89" s="41"/>
      <c r="J89" s="41"/>
      <c r="K89" s="41"/>
      <c r="L89" s="30" t="str">
        <f t="shared" si="0"/>
        <v/>
      </c>
      <c r="M89" s="76"/>
      <c r="N89" s="65" t="str">
        <f t="shared" si="5"/>
        <v/>
      </c>
      <c r="O89" s="41"/>
      <c r="P89" s="32" t="str">
        <f t="shared" si="6"/>
        <v/>
      </c>
      <c r="Q89" s="63" t="str">
        <f t="shared" si="7"/>
        <v/>
      </c>
      <c r="R89" s="65" t="str">
        <f t="shared" si="8"/>
        <v/>
      </c>
    </row>
    <row r="90" spans="1:18" ht="15">
      <c r="A90" s="1" t="str">
        <f>IF(B90="","",SUBTOTAL(3,$B$12:B90))</f>
        <v/>
      </c>
      <c r="B90" s="79"/>
      <c r="C90" s="10" t="str">
        <f>IF(B90="","",IF(ISNA(VLOOKUP($B90,'DANH SÁCH LỚP'!$B$2:$D$968,2,FALSE))=TRUE,"",VLOOKUP($B90,'DANH SÁCH LỚP'!$B$2:$D$968,2,FALSE)))</f>
        <v/>
      </c>
      <c r="D90" s="11" t="str">
        <f>IF(C90="","",IF(ISNA(VLOOKUP($B90,'DANH SÁCH LỚP'!$B$2:$D$968,3,FALSE))=TRUE,"",VLOOKUP($B90,'DANH SÁCH LỚP'!$B$2:$D$968,3,FALSE)))</f>
        <v/>
      </c>
      <c r="E90" s="41"/>
      <c r="F90" s="41"/>
      <c r="G90" s="41"/>
      <c r="H90" s="41"/>
      <c r="I90" s="41"/>
      <c r="J90" s="41"/>
      <c r="K90" s="41"/>
      <c r="L90" s="30" t="str">
        <f t="shared" si="0"/>
        <v/>
      </c>
      <c r="M90" s="76"/>
      <c r="N90" s="65" t="str">
        <f t="shared" si="5"/>
        <v/>
      </c>
      <c r="O90" s="41"/>
      <c r="P90" s="32" t="str">
        <f t="shared" si="6"/>
        <v/>
      </c>
      <c r="Q90" s="63" t="str">
        <f t="shared" si="7"/>
        <v/>
      </c>
      <c r="R90" s="65" t="str">
        <f t="shared" si="8"/>
        <v/>
      </c>
    </row>
    <row r="91" spans="1:18" ht="15">
      <c r="A91" s="1" t="str">
        <f>IF(B91="","",SUBTOTAL(3,$B$12:B91))</f>
        <v/>
      </c>
      <c r="B91" s="79"/>
      <c r="C91" s="10" t="str">
        <f>IF(B91="","",IF(ISNA(VLOOKUP($B91,'DANH SÁCH LỚP'!$B$2:$D$968,2,FALSE))=TRUE,"",VLOOKUP($B91,'DANH SÁCH LỚP'!$B$2:$D$968,2,FALSE)))</f>
        <v/>
      </c>
      <c r="D91" s="11" t="str">
        <f>IF(C91="","",IF(ISNA(VLOOKUP($B91,'DANH SÁCH LỚP'!$B$2:$D$968,3,FALSE))=TRUE,"",VLOOKUP($B91,'DANH SÁCH LỚP'!$B$2:$D$968,3,FALSE)))</f>
        <v/>
      </c>
      <c r="E91" s="41"/>
      <c r="F91" s="41"/>
      <c r="G91" s="41"/>
      <c r="H91" s="41"/>
      <c r="I91" s="41"/>
      <c r="J91" s="41"/>
      <c r="K91" s="41"/>
      <c r="L91" s="30" t="str">
        <f t="shared" ref="L91:L101" si="9">IF(OR(B91="",$C$6="",$J$6="",$I$119=""),"",IF(ISNUMBER(E91)=TRUE,"",IF((COUNT(F91:K91))=0,0,ROUND((SUM(F91:H91)+2*SUM(I91:K91))/(COUNT(F91:H91)+2*COUNT(I91:K91)),1))))</f>
        <v/>
      </c>
      <c r="M91" s="76"/>
      <c r="N91" s="65" t="str">
        <f t="shared" si="5"/>
        <v/>
      </c>
      <c r="O91" s="41"/>
      <c r="P91" s="32" t="str">
        <f t="shared" si="6"/>
        <v/>
      </c>
      <c r="Q91" s="63" t="str">
        <f t="shared" si="7"/>
        <v/>
      </c>
      <c r="R91" s="65" t="str">
        <f t="shared" si="8"/>
        <v/>
      </c>
    </row>
    <row r="92" spans="1:18" ht="15">
      <c r="A92" s="1" t="str">
        <f>IF(B92="","",SUBTOTAL(3,$B$12:B92))</f>
        <v/>
      </c>
      <c r="B92" s="79"/>
      <c r="C92" s="10" t="str">
        <f>IF(B92="","",IF(ISNA(VLOOKUP($B92,'DANH SÁCH LỚP'!$B$2:$D$968,2,FALSE))=TRUE,"",VLOOKUP($B92,'DANH SÁCH LỚP'!$B$2:$D$968,2,FALSE)))</f>
        <v/>
      </c>
      <c r="D92" s="11" t="str">
        <f>IF(C92="","",IF(ISNA(VLOOKUP($B92,'DANH SÁCH LỚP'!$B$2:$D$968,3,FALSE))=TRUE,"",VLOOKUP($B92,'DANH SÁCH LỚP'!$B$2:$D$968,3,FALSE)))</f>
        <v/>
      </c>
      <c r="E92" s="41"/>
      <c r="F92" s="41"/>
      <c r="G92" s="41"/>
      <c r="H92" s="41"/>
      <c r="I92" s="41"/>
      <c r="J92" s="41"/>
      <c r="K92" s="41"/>
      <c r="L92" s="30" t="str">
        <f t="shared" si="9"/>
        <v/>
      </c>
      <c r="M92" s="76"/>
      <c r="N92" s="65" t="str">
        <f t="shared" si="5"/>
        <v/>
      </c>
      <c r="O92" s="41"/>
      <c r="P92" s="32" t="str">
        <f t="shared" si="6"/>
        <v/>
      </c>
      <c r="Q92" s="63" t="str">
        <f t="shared" si="7"/>
        <v/>
      </c>
      <c r="R92" s="65" t="str">
        <f t="shared" si="8"/>
        <v/>
      </c>
    </row>
    <row r="93" spans="1:18" ht="15">
      <c r="A93" s="1" t="str">
        <f>IF(B93="","",SUBTOTAL(3,$B$12:B93))</f>
        <v/>
      </c>
      <c r="B93" s="79"/>
      <c r="C93" s="10" t="str">
        <f>IF(B93="","",IF(ISNA(VLOOKUP($B93,'DANH SÁCH LỚP'!$B$2:$D$968,2,FALSE))=TRUE,"",VLOOKUP($B93,'DANH SÁCH LỚP'!$B$2:$D$968,2,FALSE)))</f>
        <v/>
      </c>
      <c r="D93" s="11" t="str">
        <f>IF(C93="","",IF(ISNA(VLOOKUP($B93,'DANH SÁCH LỚP'!$B$2:$D$968,3,FALSE))=TRUE,"",VLOOKUP($B93,'DANH SÁCH LỚP'!$B$2:$D$968,3,FALSE)))</f>
        <v/>
      </c>
      <c r="E93" s="41"/>
      <c r="F93" s="41"/>
      <c r="G93" s="41"/>
      <c r="H93" s="41"/>
      <c r="I93" s="41"/>
      <c r="J93" s="41"/>
      <c r="K93" s="41"/>
      <c r="L93" s="30" t="str">
        <f t="shared" si="9"/>
        <v/>
      </c>
      <c r="M93" s="76"/>
      <c r="N93" s="65" t="str">
        <f t="shared" si="5"/>
        <v/>
      </c>
      <c r="O93" s="41"/>
      <c r="P93" s="32" t="str">
        <f t="shared" si="6"/>
        <v/>
      </c>
      <c r="Q93" s="63" t="str">
        <f t="shared" si="7"/>
        <v/>
      </c>
      <c r="R93" s="65" t="str">
        <f t="shared" si="8"/>
        <v/>
      </c>
    </row>
    <row r="94" spans="1:18" ht="15">
      <c r="A94" s="1" t="str">
        <f>IF(B94="","",SUBTOTAL(3,$B$12:B94))</f>
        <v/>
      </c>
      <c r="B94" s="79"/>
      <c r="C94" s="10" t="str">
        <f>IF(B94="","",IF(ISNA(VLOOKUP($B94,'DANH SÁCH LỚP'!$B$2:$D$968,2,FALSE))=TRUE,"",VLOOKUP($B94,'DANH SÁCH LỚP'!$B$2:$D$968,2,FALSE)))</f>
        <v/>
      </c>
      <c r="D94" s="11" t="str">
        <f>IF(C94="","",IF(ISNA(VLOOKUP($B94,'DANH SÁCH LỚP'!$B$2:$D$968,3,FALSE))=TRUE,"",VLOOKUP($B94,'DANH SÁCH LỚP'!$B$2:$D$968,3,FALSE)))</f>
        <v/>
      </c>
      <c r="E94" s="41"/>
      <c r="F94" s="41"/>
      <c r="G94" s="41"/>
      <c r="H94" s="41"/>
      <c r="I94" s="41"/>
      <c r="J94" s="41"/>
      <c r="K94" s="41"/>
      <c r="L94" s="30" t="str">
        <f t="shared" si="9"/>
        <v/>
      </c>
      <c r="M94" s="76"/>
      <c r="N94" s="65" t="str">
        <f t="shared" si="5"/>
        <v/>
      </c>
      <c r="O94" s="41"/>
      <c r="P94" s="32" t="str">
        <f t="shared" si="6"/>
        <v/>
      </c>
      <c r="Q94" s="63" t="str">
        <f t="shared" si="7"/>
        <v/>
      </c>
      <c r="R94" s="65" t="str">
        <f t="shared" si="8"/>
        <v/>
      </c>
    </row>
    <row r="95" spans="1:18" ht="15">
      <c r="A95" s="1" t="str">
        <f>IF(B95="","",SUBTOTAL(3,$B$12:B95))</f>
        <v/>
      </c>
      <c r="B95" s="79"/>
      <c r="C95" s="10" t="str">
        <f>IF(B95="","",IF(ISNA(VLOOKUP($B95,'DANH SÁCH LỚP'!$B$2:$D$968,2,FALSE))=TRUE,"",VLOOKUP($B95,'DANH SÁCH LỚP'!$B$2:$D$968,2,FALSE)))</f>
        <v/>
      </c>
      <c r="D95" s="11" t="str">
        <f>IF(C95="","",IF(ISNA(VLOOKUP($B95,'DANH SÁCH LỚP'!$B$2:$D$968,3,FALSE))=TRUE,"",VLOOKUP($B95,'DANH SÁCH LỚP'!$B$2:$D$968,3,FALSE)))</f>
        <v/>
      </c>
      <c r="E95" s="41"/>
      <c r="F95" s="41"/>
      <c r="G95" s="41"/>
      <c r="H95" s="41"/>
      <c r="I95" s="41"/>
      <c r="J95" s="41"/>
      <c r="K95" s="41"/>
      <c r="L95" s="30" t="str">
        <f t="shared" si="9"/>
        <v/>
      </c>
      <c r="M95" s="76"/>
      <c r="N95" s="65" t="str">
        <f t="shared" si="5"/>
        <v/>
      </c>
      <c r="O95" s="41"/>
      <c r="P95" s="32" t="str">
        <f t="shared" si="6"/>
        <v/>
      </c>
      <c r="Q95" s="63" t="str">
        <f t="shared" si="7"/>
        <v/>
      </c>
      <c r="R95" s="65" t="str">
        <f t="shared" si="8"/>
        <v/>
      </c>
    </row>
    <row r="96" spans="1:18" ht="15">
      <c r="A96" s="1" t="str">
        <f>IF(B96="","",SUBTOTAL(3,$B$12:B96))</f>
        <v/>
      </c>
      <c r="B96" s="79"/>
      <c r="C96" s="10" t="str">
        <f>IF(B96="","",IF(ISNA(VLOOKUP($B96,'DANH SÁCH LỚP'!$B$2:$D$968,2,FALSE))=TRUE,"",VLOOKUP($B96,'DANH SÁCH LỚP'!$B$2:$D$968,2,FALSE)))</f>
        <v/>
      </c>
      <c r="D96" s="11" t="str">
        <f>IF(C96="","",IF(ISNA(VLOOKUP($B96,'DANH SÁCH LỚP'!$B$2:$D$968,3,FALSE))=TRUE,"",VLOOKUP($B96,'DANH SÁCH LỚP'!$B$2:$D$968,3,FALSE)))</f>
        <v/>
      </c>
      <c r="E96" s="41"/>
      <c r="F96" s="41"/>
      <c r="G96" s="41"/>
      <c r="H96" s="41"/>
      <c r="I96" s="41"/>
      <c r="J96" s="41"/>
      <c r="K96" s="41"/>
      <c r="L96" s="30" t="str">
        <f t="shared" si="9"/>
        <v/>
      </c>
      <c r="M96" s="76"/>
      <c r="N96" s="65" t="str">
        <f t="shared" si="5"/>
        <v/>
      </c>
      <c r="O96" s="41"/>
      <c r="P96" s="32" t="str">
        <f t="shared" si="6"/>
        <v/>
      </c>
      <c r="Q96" s="63" t="str">
        <f t="shared" si="7"/>
        <v/>
      </c>
      <c r="R96" s="65" t="str">
        <f t="shared" si="8"/>
        <v/>
      </c>
    </row>
    <row r="97" spans="1:18" ht="15">
      <c r="A97" s="1" t="str">
        <f>IF(B97="","",SUBTOTAL(3,$B$12:B97))</f>
        <v/>
      </c>
      <c r="B97" s="79"/>
      <c r="C97" s="10" t="str">
        <f>IF(B97="","",IF(ISNA(VLOOKUP($B97,'DANH SÁCH LỚP'!$B$2:$D$968,2,FALSE))=TRUE,"",VLOOKUP($B97,'DANH SÁCH LỚP'!$B$2:$D$968,2,FALSE)))</f>
        <v/>
      </c>
      <c r="D97" s="11" t="str">
        <f>IF(C97="","",IF(ISNA(VLOOKUP($B97,'DANH SÁCH LỚP'!$B$2:$D$968,3,FALSE))=TRUE,"",VLOOKUP($B97,'DANH SÁCH LỚP'!$B$2:$D$968,3,FALSE)))</f>
        <v/>
      </c>
      <c r="E97" s="41"/>
      <c r="F97" s="41"/>
      <c r="G97" s="41"/>
      <c r="H97" s="41"/>
      <c r="I97" s="41"/>
      <c r="J97" s="41"/>
      <c r="K97" s="41"/>
      <c r="L97" s="30" t="str">
        <f t="shared" si="9"/>
        <v/>
      </c>
      <c r="M97" s="76"/>
      <c r="N97" s="65" t="str">
        <f t="shared" si="5"/>
        <v/>
      </c>
      <c r="O97" s="41"/>
      <c r="P97" s="32" t="str">
        <f t="shared" si="6"/>
        <v/>
      </c>
      <c r="Q97" s="63" t="str">
        <f t="shared" si="7"/>
        <v/>
      </c>
      <c r="R97" s="65" t="str">
        <f t="shared" si="8"/>
        <v/>
      </c>
    </row>
    <row r="98" spans="1:18" ht="15">
      <c r="A98" s="1" t="str">
        <f>IF(B98="","",SUBTOTAL(3,$B$12:B98))</f>
        <v/>
      </c>
      <c r="B98" s="79"/>
      <c r="C98" s="10" t="str">
        <f>IF(B98="","",IF(ISNA(VLOOKUP($B98,'DANH SÁCH LỚP'!$B$2:$D$968,2,FALSE))=TRUE,"",VLOOKUP($B98,'DANH SÁCH LỚP'!$B$2:$D$968,2,FALSE)))</f>
        <v/>
      </c>
      <c r="D98" s="11" t="str">
        <f>IF(C98="","",IF(ISNA(VLOOKUP($B98,'DANH SÁCH LỚP'!$B$2:$D$968,3,FALSE))=TRUE,"",VLOOKUP($B98,'DANH SÁCH LỚP'!$B$2:$D$968,3,FALSE)))</f>
        <v/>
      </c>
      <c r="E98" s="41"/>
      <c r="F98" s="41"/>
      <c r="G98" s="41"/>
      <c r="H98" s="41"/>
      <c r="I98" s="41"/>
      <c r="J98" s="41"/>
      <c r="K98" s="41"/>
      <c r="L98" s="30" t="str">
        <f t="shared" si="9"/>
        <v/>
      </c>
      <c r="M98" s="76"/>
      <c r="N98" s="65" t="str">
        <f t="shared" si="5"/>
        <v/>
      </c>
      <c r="O98" s="41"/>
      <c r="P98" s="32" t="str">
        <f t="shared" si="6"/>
        <v/>
      </c>
      <c r="Q98" s="63" t="str">
        <f t="shared" si="7"/>
        <v/>
      </c>
      <c r="R98" s="65" t="str">
        <f t="shared" si="8"/>
        <v/>
      </c>
    </row>
    <row r="99" spans="1:18" ht="15">
      <c r="A99" s="1" t="str">
        <f>IF(B99="","",SUBTOTAL(3,$B$12:B99))</f>
        <v/>
      </c>
      <c r="B99" s="79"/>
      <c r="C99" s="10" t="str">
        <f>IF(B99="","",IF(ISNA(VLOOKUP($B99,'DANH SÁCH LỚP'!$B$2:$D$968,2,FALSE))=TRUE,"",VLOOKUP($B99,'DANH SÁCH LỚP'!$B$2:$D$968,2,FALSE)))</f>
        <v/>
      </c>
      <c r="D99" s="11" t="str">
        <f>IF(C99="","",IF(ISNA(VLOOKUP($B99,'DANH SÁCH LỚP'!$B$2:$D$968,3,FALSE))=TRUE,"",VLOOKUP($B99,'DANH SÁCH LỚP'!$B$2:$D$968,3,FALSE)))</f>
        <v/>
      </c>
      <c r="E99" s="41"/>
      <c r="F99" s="41"/>
      <c r="G99" s="41"/>
      <c r="H99" s="41"/>
      <c r="I99" s="41"/>
      <c r="J99" s="41"/>
      <c r="K99" s="41"/>
      <c r="L99" s="30" t="str">
        <f t="shared" si="9"/>
        <v/>
      </c>
      <c r="M99" s="76"/>
      <c r="N99" s="65" t="str">
        <f t="shared" si="5"/>
        <v/>
      </c>
      <c r="O99" s="41"/>
      <c r="P99" s="32" t="str">
        <f t="shared" si="6"/>
        <v/>
      </c>
      <c r="Q99" s="63" t="str">
        <f t="shared" si="7"/>
        <v/>
      </c>
      <c r="R99" s="65" t="str">
        <f t="shared" si="8"/>
        <v/>
      </c>
    </row>
    <row r="100" spans="1:18" ht="15">
      <c r="A100" s="1" t="str">
        <f>IF(B100="","",SUBTOTAL(3,$B$12:B100))</f>
        <v/>
      </c>
      <c r="B100" s="79"/>
      <c r="C100" s="10" t="str">
        <f>IF(B100="","",IF(ISNA(VLOOKUP($B100,'DANH SÁCH LỚP'!$B$2:$D$968,2,FALSE))=TRUE,"",VLOOKUP($B100,'DANH SÁCH LỚP'!$B$2:$D$968,2,FALSE)))</f>
        <v/>
      </c>
      <c r="D100" s="11" t="str">
        <f>IF(C100="","",IF(ISNA(VLOOKUP($B100,'DANH SÁCH LỚP'!$B$2:$D$968,3,FALSE))=TRUE,"",VLOOKUP($B100,'DANH SÁCH LỚP'!$B$2:$D$968,3,FALSE)))</f>
        <v/>
      </c>
      <c r="E100" s="41"/>
      <c r="F100" s="41"/>
      <c r="G100" s="41"/>
      <c r="H100" s="41"/>
      <c r="I100" s="41"/>
      <c r="J100" s="41"/>
      <c r="K100" s="41"/>
      <c r="L100" s="30" t="str">
        <f t="shared" si="9"/>
        <v/>
      </c>
      <c r="M100" s="76"/>
      <c r="N100" s="65" t="str">
        <f t="shared" si="5"/>
        <v/>
      </c>
      <c r="O100" s="41"/>
      <c r="P100" s="32" t="str">
        <f t="shared" si="6"/>
        <v/>
      </c>
      <c r="Q100" s="63" t="str">
        <f t="shared" si="7"/>
        <v/>
      </c>
      <c r="R100" s="65" t="str">
        <f t="shared" si="8"/>
        <v/>
      </c>
    </row>
    <row r="101" spans="1:18" ht="15">
      <c r="A101" s="1" t="str">
        <f>IF(B101="","",SUBTOTAL(3,$B$12:B101))</f>
        <v/>
      </c>
      <c r="B101" s="79"/>
      <c r="C101" s="10" t="str">
        <f>IF(B101="","",IF(ISNA(VLOOKUP($B101,'DANH SÁCH LỚP'!$B$2:$D$968,2,FALSE))=TRUE,"",VLOOKUP($B101,'DANH SÁCH LỚP'!$B$2:$D$968,2,FALSE)))</f>
        <v/>
      </c>
      <c r="D101" s="11" t="str">
        <f>IF(C101="","",IF(ISNA(VLOOKUP($B101,'DANH SÁCH LỚP'!$B$2:$D$968,3,FALSE))=TRUE,"",VLOOKUP($B101,'DANH SÁCH LỚP'!$B$2:$D$968,3,FALSE)))</f>
        <v/>
      </c>
      <c r="E101" s="41"/>
      <c r="F101" s="41"/>
      <c r="G101" s="41"/>
      <c r="H101" s="41"/>
      <c r="I101" s="41"/>
      <c r="J101" s="41"/>
      <c r="K101" s="41"/>
      <c r="L101" s="30" t="str">
        <f t="shared" si="9"/>
        <v/>
      </c>
      <c r="M101" s="76"/>
      <c r="N101" s="65" t="str">
        <f t="shared" si="5"/>
        <v/>
      </c>
      <c r="O101" s="41"/>
      <c r="P101" s="32" t="str">
        <f t="shared" si="6"/>
        <v/>
      </c>
      <c r="Q101" s="63" t="str">
        <f t="shared" si="7"/>
        <v/>
      </c>
      <c r="R101" s="65" t="str">
        <f t="shared" si="8"/>
        <v/>
      </c>
    </row>
    <row r="102" spans="1:18" s="44" customFormat="1">
      <c r="A102" s="251" t="s">
        <v>986</v>
      </c>
      <c r="B102" s="252"/>
      <c r="C102" s="252"/>
      <c r="D102" s="252"/>
      <c r="E102" s="252"/>
      <c r="F102" s="252"/>
      <c r="G102" s="252"/>
      <c r="H102" s="252"/>
      <c r="I102" s="252"/>
      <c r="J102" s="252"/>
      <c r="K102" s="252"/>
      <c r="L102" s="252"/>
      <c r="M102" s="252"/>
      <c r="N102" s="252"/>
      <c r="P102" s="66"/>
      <c r="Q102" s="66"/>
      <c r="R102" s="66"/>
    </row>
    <row r="103" spans="1:18" s="44" customFormat="1" ht="12.75" customHeight="1">
      <c r="A103" s="3"/>
      <c r="B103" s="255" t="str">
        <f>"Tổng danh sách có"</f>
        <v>Tổng danh sách có</v>
      </c>
      <c r="C103" s="255"/>
      <c r="D103" s="255"/>
      <c r="E103" s="255"/>
      <c r="F103" s="275" t="str">
        <f>": "&amp;IF(MAX($A$12:$A$101)=1,0,MAX($A$12:$A$101))&amp;" SV"</f>
        <v>: 0 SV</v>
      </c>
      <c r="G103" s="275"/>
      <c r="J103" s="4"/>
      <c r="K103" s="4"/>
      <c r="L103" s="4"/>
      <c r="M103" s="4"/>
      <c r="N103" s="3"/>
      <c r="P103" s="66"/>
      <c r="Q103" s="66"/>
      <c r="R103" s="66"/>
    </row>
    <row r="104" spans="1:18" s="44" customFormat="1">
      <c r="A104" s="2"/>
      <c r="B104" s="248" t="str">
        <f>"Tổng số SV có điểm Xuất sắc từ 9 đ đến 10 đ"</f>
        <v>Tổng số SV có điểm Xuất sắc từ 9 đ đến 10 đ</v>
      </c>
      <c r="C104" s="248"/>
      <c r="D104" s="248"/>
      <c r="E104" s="248"/>
      <c r="F104" s="248" t="str">
        <f>": "&amp;COUNTIF($Q$12:$Q$101,"XS")&amp;" SV"</f>
        <v>: 0 SV</v>
      </c>
      <c r="G104" s="248"/>
      <c r="H104" s="248" t="str">
        <f>"("&amp;IF(B12="",0,ROUND(COUNTIF($Q$12:$Q$101,"XS")*100/MAX($A$12:$A$101),2))&amp;"%" &amp;")"</f>
        <v>(0%)</v>
      </c>
      <c r="I104" s="248"/>
      <c r="J104" s="258" t="str">
        <f>"Tổng số SV có điểm &gt;= 5 đ : "&amp;COUNTIF(P12:P101,"&gt;=5")&amp;" SV"&amp;" ("&amp;IF(B12="",0,ROUND(COUNTIF(P12:P101,"&gt;=5")*100/MAX($A$12:$A$101),2))&amp;"%" &amp;")"</f>
        <v>Tổng số SV có điểm &gt;= 5 đ : 0 SV (0%)</v>
      </c>
      <c r="K104" s="258"/>
      <c r="L104" s="258"/>
      <c r="M104" s="258"/>
      <c r="N104" s="258"/>
      <c r="P104" s="66"/>
      <c r="Q104" s="66"/>
      <c r="R104" s="66"/>
    </row>
    <row r="105" spans="1:18" s="44" customFormat="1">
      <c r="A105" s="2"/>
      <c r="B105" s="248" t="str">
        <f>"Tổng số SV có điểm Giỏi từ 8 đ đến &lt;9 đ"</f>
        <v>Tổng số SV có điểm Giỏi từ 8 đ đến &lt;9 đ</v>
      </c>
      <c r="C105" s="248"/>
      <c r="D105" s="248"/>
      <c r="E105" s="248"/>
      <c r="F105" s="248" t="str">
        <f>": "&amp;COUNTIF($Q$12:$Q$101,"Giỏi")&amp;" SV"</f>
        <v>: 0 SV</v>
      </c>
      <c r="G105" s="248"/>
      <c r="H105" s="248" t="str">
        <f>"("&amp;IF(B12="",0,ROUND(COUNTIF($Q$12:$Q$101,"Giỏi")*100/MAX($A$12:$A$101),2))&amp;"%" &amp;")"</f>
        <v>(0%)</v>
      </c>
      <c r="I105" s="248"/>
      <c r="J105" s="258"/>
      <c r="K105" s="258"/>
      <c r="L105" s="258"/>
      <c r="M105" s="258"/>
      <c r="N105" s="258"/>
      <c r="P105" s="66"/>
      <c r="Q105" s="66"/>
      <c r="R105" s="66"/>
    </row>
    <row r="106" spans="1:18" s="44" customFormat="1">
      <c r="A106" s="2"/>
      <c r="B106" s="248" t="str">
        <f>"Tổng số SV có điểm Khá từ 7 đ đến &lt;8 đ"</f>
        <v>Tổng số SV có điểm Khá từ 7 đ đến &lt;8 đ</v>
      </c>
      <c r="C106" s="248"/>
      <c r="D106" s="248"/>
      <c r="E106" s="248"/>
      <c r="F106" s="248" t="str">
        <f>": "&amp;COUNTIF($Q$12:$Q$101,"Khá")&amp;" SV"</f>
        <v>: 0 SV</v>
      </c>
      <c r="G106" s="248"/>
      <c r="H106" s="248" t="str">
        <f>"("&amp;IF(B12="",0,ROUND(COUNTIF($Q$12:$Q$101,"Khá")*100/MAX($A$12:$A$101),2))&amp;"%" &amp;")"</f>
        <v>(0%)</v>
      </c>
      <c r="I106" s="248"/>
      <c r="J106" s="258"/>
      <c r="K106" s="258"/>
      <c r="L106" s="258"/>
      <c r="M106" s="258"/>
      <c r="N106" s="258"/>
      <c r="P106" s="66"/>
      <c r="Q106" s="66"/>
      <c r="R106" s="66"/>
    </row>
    <row r="107" spans="1:18" s="44" customFormat="1">
      <c r="A107" s="2"/>
      <c r="B107" s="248" t="str">
        <f>"Tổng số SV có điểm Trung bình khá từ 6 đ đến &lt;7 đ"</f>
        <v>Tổng số SV có điểm Trung bình khá từ 6 đ đến &lt;7 đ</v>
      </c>
      <c r="C107" s="248"/>
      <c r="D107" s="248"/>
      <c r="E107" s="248"/>
      <c r="F107" s="248" t="str">
        <f>": "&amp;COUNTIF($Q$12:$Q$101,"TBK")&amp;" SV"</f>
        <v>: 0 SV</v>
      </c>
      <c r="G107" s="248"/>
      <c r="H107" s="248" t="str">
        <f>"("&amp;IF(B12="",0,ROUND(COUNTIF($Q$12:$Q$101,"TBK")*100/MAX($A$12:$A$101),2))&amp;"%" &amp;")"</f>
        <v>(0%)</v>
      </c>
      <c r="I107" s="248"/>
      <c r="J107" s="258"/>
      <c r="K107" s="258"/>
      <c r="L107" s="258"/>
      <c r="M107" s="258"/>
      <c r="N107" s="258"/>
      <c r="P107" s="66"/>
      <c r="Q107" s="66"/>
      <c r="R107" s="66"/>
    </row>
    <row r="108" spans="1:18" s="44" customFormat="1">
      <c r="A108" s="2"/>
      <c r="B108" s="248" t="str">
        <f>"Tổng số SV có điểm Trung bình từ 5 đ đến &lt;6 đ"</f>
        <v>Tổng số SV có điểm Trung bình từ 5 đ đến &lt;6 đ</v>
      </c>
      <c r="C108" s="248"/>
      <c r="D108" s="248"/>
      <c r="E108" s="248"/>
      <c r="F108" s="248" t="str">
        <f>": "&amp;COUNTIF($Q$12:$Q$101,"TB")&amp;" SV"</f>
        <v>: 0 SV</v>
      </c>
      <c r="G108" s="248"/>
      <c r="H108" s="248" t="str">
        <f>"("&amp;IF(B12="",0,ROUND(COUNTIF($Q$12:$Q$101,"TB")*100/MAX($A$12:$A$101),2))&amp;"%" &amp;")"</f>
        <v>(0%)</v>
      </c>
      <c r="I108" s="248"/>
      <c r="J108" s="263" t="str">
        <f>"Tổng số SV có điểm &lt; 5 đ : "&amp;COUNTIF(P12:P101,"&lt;5")&amp;" SV"&amp;" ("&amp;IF(B12="",0,ROUND(COUNTIF(P12:P101,"&lt;5")*100/MAX($A$12:$A$101),2))&amp;"%" &amp;")"</f>
        <v>Tổng số SV có điểm &lt; 5 đ : 0 SV (0%)</v>
      </c>
      <c r="K108" s="263"/>
      <c r="L108" s="263"/>
      <c r="M108" s="263"/>
      <c r="N108" s="263"/>
      <c r="P108" s="66"/>
      <c r="Q108" s="66"/>
      <c r="R108" s="66"/>
    </row>
    <row r="109" spans="1:18" s="44" customFormat="1">
      <c r="A109" s="2"/>
      <c r="B109" s="248" t="str">
        <f>"Tổng số SV có điểm Yếu từ 4 đ đến &lt;5 đ"</f>
        <v>Tổng số SV có điểm Yếu từ 4 đ đến &lt;5 đ</v>
      </c>
      <c r="C109" s="248"/>
      <c r="D109" s="248"/>
      <c r="E109" s="248"/>
      <c r="F109" s="248" t="str">
        <f>": "&amp;COUNTIF($Q$12:$Q$101,"Yếu")&amp;" SV"</f>
        <v>: 0 SV</v>
      </c>
      <c r="G109" s="248"/>
      <c r="H109" s="248" t="str">
        <f>"("&amp;IF(B12="",0,ROUND(COUNTIF($Q$12:$Q$101,"Yếu")*100/MAX($A$12:$A$101),2))&amp;"%"&amp;")"</f>
        <v>(0%)</v>
      </c>
      <c r="I109" s="248"/>
      <c r="J109" s="263"/>
      <c r="K109" s="263"/>
      <c r="L109" s="263"/>
      <c r="M109" s="263"/>
      <c r="N109" s="263"/>
      <c r="P109" s="66"/>
      <c r="Q109" s="66"/>
      <c r="R109" s="66"/>
    </row>
    <row r="110" spans="1:18" s="44" customFormat="1">
      <c r="A110" s="2"/>
      <c r="B110" s="248" t="str">
        <f>"Tổng số SV có điểm Kém dưới 4 đ"</f>
        <v>Tổng số SV có điểm Kém dưới 4 đ</v>
      </c>
      <c r="C110" s="248"/>
      <c r="D110" s="248"/>
      <c r="E110" s="248"/>
      <c r="F110" s="248" t="str">
        <f>": "&amp;COUNTIF($Q$12:$Q$101,"Kém")&amp;" SV"</f>
        <v>: 0 SV</v>
      </c>
      <c r="G110" s="248"/>
      <c r="H110" s="248" t="str">
        <f>"("&amp;IF(B12="",0,ROUND(COUNTIF($Q$12:$Q$101,"Kém")*100/MAX($A$12:$A$101),2))&amp;"%"&amp;")"</f>
        <v>(0%)</v>
      </c>
      <c r="I110" s="248"/>
      <c r="J110" s="263"/>
      <c r="K110" s="263"/>
      <c r="L110" s="263"/>
      <c r="M110" s="263"/>
      <c r="N110" s="263"/>
      <c r="P110" s="66"/>
      <c r="Q110" s="66"/>
      <c r="R110" s="66"/>
    </row>
    <row r="111" spans="1:18" s="44" customFormat="1">
      <c r="A111" s="2"/>
      <c r="B111" s="248" t="str">
        <f>"Tổng số SV không xếp loại vì chưa đủ điều kiện"</f>
        <v>Tổng số SV không xếp loại vì chưa đủ điều kiện</v>
      </c>
      <c r="C111" s="248"/>
      <c r="D111" s="248"/>
      <c r="E111" s="248"/>
      <c r="F111" s="248" t="str">
        <f>": "&amp;COUNTIF($Q$12:$Q$101,"KXL")&amp;" SV"</f>
        <v>: 0 SV</v>
      </c>
      <c r="G111" s="248"/>
      <c r="H111" s="248" t="str">
        <f>"("&amp;IF(B12="",0,ROUND(COUNTIF($Q$12:$Q$101,"KXL")*100/MAX($A$12:$A$101),2))&amp;"%"&amp;")"</f>
        <v>(0%)</v>
      </c>
      <c r="I111" s="248"/>
      <c r="J111" s="263"/>
      <c r="K111" s="263"/>
      <c r="L111" s="263"/>
      <c r="M111" s="263"/>
      <c r="N111" s="263"/>
      <c r="P111" s="66"/>
      <c r="Q111" s="66"/>
      <c r="R111" s="66"/>
    </row>
    <row r="112" spans="1:18" ht="15.75"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</row>
    <row r="113" spans="1:18" ht="15.75" customHeight="1">
      <c r="A113" s="247" t="s">
        <v>20</v>
      </c>
      <c r="B113" s="247"/>
      <c r="C113" s="247"/>
      <c r="D113" s="247" t="s">
        <v>27</v>
      </c>
      <c r="E113" s="247"/>
      <c r="F113" s="247"/>
      <c r="G113" s="247"/>
      <c r="H113" s="247"/>
      <c r="I113" s="247" t="s">
        <v>21</v>
      </c>
      <c r="J113" s="247"/>
      <c r="K113" s="247"/>
      <c r="L113" s="247"/>
      <c r="M113" s="247"/>
      <c r="N113" s="247"/>
    </row>
    <row r="114" spans="1:18">
      <c r="A114" s="249"/>
      <c r="B114" s="249"/>
      <c r="C114" s="249"/>
      <c r="D114" s="45"/>
      <c r="E114" s="45"/>
      <c r="G114" s="45"/>
      <c r="H114" s="45"/>
      <c r="I114" s="45"/>
      <c r="J114" s="45"/>
      <c r="K114" s="262"/>
      <c r="L114" s="262"/>
      <c r="M114" s="262"/>
      <c r="N114" s="262"/>
    </row>
    <row r="119" spans="1:18" ht="18.75">
      <c r="D119" s="78"/>
      <c r="E119" s="84"/>
      <c r="F119" s="84"/>
      <c r="G119" s="84"/>
      <c r="H119" s="84"/>
      <c r="I119" s="261"/>
      <c r="J119" s="261"/>
      <c r="K119" s="261"/>
      <c r="L119" s="261"/>
      <c r="M119" s="261"/>
      <c r="N119" s="261"/>
    </row>
    <row r="120" spans="1:18" s="54" customFormat="1" ht="18.75">
      <c r="A120" s="246"/>
      <c r="B120" s="246"/>
      <c r="C120" s="246"/>
      <c r="D120" s="246"/>
      <c r="E120" s="246"/>
      <c r="F120" s="246"/>
      <c r="G120" s="246"/>
      <c r="H120" s="246"/>
      <c r="P120" s="56"/>
      <c r="Q120" s="56"/>
      <c r="R120" s="56"/>
    </row>
    <row r="127" spans="1:18" ht="18.75">
      <c r="I127" s="246"/>
      <c r="J127" s="246"/>
      <c r="K127" s="246"/>
      <c r="L127" s="246"/>
      <c r="M127" s="246"/>
      <c r="N127" s="246"/>
    </row>
  </sheetData>
  <sheetProtection password="CD88" sheet="1" formatCells="0" formatRows="0"/>
  <dataConsolidate/>
  <mergeCells count="65">
    <mergeCell ref="I127:N127"/>
    <mergeCell ref="L6:M6"/>
    <mergeCell ref="H6:I6"/>
    <mergeCell ref="A3:E3"/>
    <mergeCell ref="A5:R5"/>
    <mergeCell ref="F107:G107"/>
    <mergeCell ref="F106:G106"/>
    <mergeCell ref="I10:K11"/>
    <mergeCell ref="F10:H11"/>
    <mergeCell ref="F103:G103"/>
    <mergeCell ref="A8:A11"/>
    <mergeCell ref="O8:O11"/>
    <mergeCell ref="H109:I109"/>
    <mergeCell ref="L7:R7"/>
    <mergeCell ref="R8:R11"/>
    <mergeCell ref="M8:M11"/>
    <mergeCell ref="A1:E1"/>
    <mergeCell ref="A2:E2"/>
    <mergeCell ref="A4:R4"/>
    <mergeCell ref="F1:R1"/>
    <mergeCell ref="F2:R2"/>
    <mergeCell ref="F3:R3"/>
    <mergeCell ref="Q8:Q11"/>
    <mergeCell ref="H106:I106"/>
    <mergeCell ref="I119:N119"/>
    <mergeCell ref="I113:N113"/>
    <mergeCell ref="P8:P11"/>
    <mergeCell ref="K114:N114"/>
    <mergeCell ref="D113:H113"/>
    <mergeCell ref="B107:E107"/>
    <mergeCell ref="B105:E105"/>
    <mergeCell ref="H108:I108"/>
    <mergeCell ref="F108:G108"/>
    <mergeCell ref="B108:E108"/>
    <mergeCell ref="B106:E106"/>
    <mergeCell ref="F105:G105"/>
    <mergeCell ref="J108:N111"/>
    <mergeCell ref="C6:G6"/>
    <mergeCell ref="A102:N102"/>
    <mergeCell ref="F104:G104"/>
    <mergeCell ref="H104:I104"/>
    <mergeCell ref="F8:K9"/>
    <mergeCell ref="C8:D11"/>
    <mergeCell ref="B8:B11"/>
    <mergeCell ref="E8:E11"/>
    <mergeCell ref="B103:E103"/>
    <mergeCell ref="L8:L11"/>
    <mergeCell ref="N8:N11"/>
    <mergeCell ref="F7:K7"/>
    <mergeCell ref="B104:E104"/>
    <mergeCell ref="J104:N107"/>
    <mergeCell ref="H105:I105"/>
    <mergeCell ref="H107:I107"/>
    <mergeCell ref="D120:H120"/>
    <mergeCell ref="A120:C120"/>
    <mergeCell ref="A113:C113"/>
    <mergeCell ref="F109:G109"/>
    <mergeCell ref="B109:E109"/>
    <mergeCell ref="F110:G110"/>
    <mergeCell ref="H110:I110"/>
    <mergeCell ref="F111:G111"/>
    <mergeCell ref="B110:E110"/>
    <mergeCell ref="B111:E111"/>
    <mergeCell ref="H111:I111"/>
    <mergeCell ref="A114:C114"/>
  </mergeCells>
  <phoneticPr fontId="1" type="noConversion"/>
  <conditionalFormatting sqref="P12:P101">
    <cfRule type="cellIs" dxfId="9" priority="1" stopIfTrue="1" operator="lessThan">
      <formula>5</formula>
    </cfRule>
  </conditionalFormatting>
  <conditionalFormatting sqref="O12:O101">
    <cfRule type="cellIs" dxfId="8" priority="2" stopIfTrue="1" operator="lessThan">
      <formula>3</formula>
    </cfRule>
  </conditionalFormatting>
  <conditionalFormatting sqref="L12:L101">
    <cfRule type="cellIs" dxfId="7" priority="3" stopIfTrue="1" operator="lessThan">
      <formula>3</formula>
    </cfRule>
  </conditionalFormatting>
  <printOptions horizontalCentered="1"/>
  <pageMargins left="0" right="0" top="0.25" bottom="0.32" header="0.25" footer="0.25"/>
  <pageSetup paperSize="9" scale="82" orientation="portrait" horizontalDpi="1200" vertic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>
    <tabColor indexed="42"/>
  </sheetPr>
  <dimension ref="A1:R120"/>
  <sheetViews>
    <sheetView tabSelected="1" view="pageBreakPreview" topLeftCell="A5" zoomScaleNormal="100" workbookViewId="0">
      <selection activeCell="D18" sqref="D18"/>
    </sheetView>
  </sheetViews>
  <sheetFormatPr defaultColWidth="6" defaultRowHeight="12.75"/>
  <cols>
    <col min="1" max="1" width="3.85546875" style="3" bestFit="1" customWidth="1"/>
    <col min="2" max="2" width="13.5703125" style="3" bestFit="1" customWidth="1"/>
    <col min="3" max="3" width="25.42578125" style="3" customWidth="1"/>
    <col min="4" max="4" width="8.28515625" style="3" bestFit="1" customWidth="1"/>
    <col min="5" max="12" width="6.42578125" style="3" customWidth="1"/>
    <col min="13" max="13" width="5.42578125" style="3" bestFit="1" customWidth="1"/>
    <col min="14" max="14" width="6.7109375" style="3" bestFit="1" customWidth="1"/>
    <col min="15" max="15" width="7.140625" style="3" bestFit="1" customWidth="1"/>
    <col min="16" max="16" width="6" style="4" bestFit="1" customWidth="1"/>
    <col min="17" max="17" width="4.5703125" style="4" hidden="1" customWidth="1"/>
    <col min="18" max="18" width="6" style="4"/>
    <col min="19" max="19" width="6.42578125" style="3" bestFit="1" customWidth="1"/>
    <col min="20" max="16384" width="6" style="3"/>
  </cols>
  <sheetData>
    <row r="1" spans="1:18" ht="15.75">
      <c r="A1" s="264" t="s">
        <v>143</v>
      </c>
      <c r="B1" s="264"/>
      <c r="C1" s="264"/>
      <c r="D1" s="264"/>
      <c r="E1" s="264"/>
      <c r="F1" s="268" t="s">
        <v>75</v>
      </c>
      <c r="G1" s="268"/>
      <c r="H1" s="268"/>
      <c r="I1" s="268"/>
      <c r="J1" s="268"/>
      <c r="K1" s="268"/>
      <c r="L1" s="268"/>
      <c r="M1" s="268"/>
      <c r="N1" s="268"/>
      <c r="O1" s="268"/>
      <c r="P1" s="268"/>
      <c r="Q1" s="268"/>
      <c r="R1" s="268"/>
    </row>
    <row r="2" spans="1:18" ht="28.5" customHeight="1">
      <c r="A2" s="265" t="s">
        <v>141</v>
      </c>
      <c r="B2" s="266"/>
      <c r="C2" s="266"/>
      <c r="D2" s="266"/>
      <c r="E2" s="266"/>
      <c r="F2" s="269" t="s">
        <v>74</v>
      </c>
      <c r="G2" s="269"/>
      <c r="H2" s="269"/>
      <c r="I2" s="269"/>
      <c r="J2" s="269"/>
      <c r="K2" s="269"/>
      <c r="L2" s="269"/>
      <c r="M2" s="269"/>
      <c r="N2" s="269"/>
      <c r="O2" s="269"/>
      <c r="P2" s="269"/>
      <c r="Q2" s="269"/>
      <c r="R2" s="269"/>
    </row>
    <row r="3" spans="1:18" ht="15.75">
      <c r="A3" s="273" t="s">
        <v>142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0"/>
      <c r="P3" s="270"/>
      <c r="Q3" s="270"/>
      <c r="R3" s="270"/>
    </row>
    <row r="4" spans="1:18" ht="18.75">
      <c r="A4" s="267" t="s">
        <v>137</v>
      </c>
      <c r="B4" s="267"/>
      <c r="C4" s="267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</row>
    <row r="5" spans="1:18" ht="18.75">
      <c r="A5" s="274" t="str">
        <f>IF(OR(B12="",C6="",J6="",I120=""),"Số liệu chỉ hiển thị khi thông tin Tên HP, số ĐVHT, Tên Giảng viên đã được điền đầy đủ","")</f>
        <v/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</row>
    <row r="6" spans="1:18" s="34" customFormat="1" ht="16.5">
      <c r="A6" s="33"/>
      <c r="B6" s="33" t="s">
        <v>19</v>
      </c>
      <c r="C6" s="279" t="s">
        <v>1163</v>
      </c>
      <c r="D6" s="279"/>
      <c r="E6" s="279"/>
      <c r="F6" s="279"/>
      <c r="G6" s="279"/>
      <c r="H6" s="272" t="s">
        <v>32</v>
      </c>
      <c r="I6" s="272"/>
      <c r="J6" s="214">
        <v>2</v>
      </c>
      <c r="K6" s="33" t="s">
        <v>31</v>
      </c>
      <c r="L6" s="271" t="str">
        <f>IF(ISNA(VLOOKUP($B12,'DANH SÁCH LỚP'!$B$2:$F$968,5,FALSE))=TRUE,"",VLOOKUP($B12,'DANH SÁCH LỚP'!$B$2:$F$968,5,FALSE))</f>
        <v>15TN-MTT</v>
      </c>
      <c r="M6" s="271"/>
      <c r="P6" s="64"/>
      <c r="Q6" s="64"/>
      <c r="R6" s="64"/>
    </row>
    <row r="7" spans="1:18" s="34" customFormat="1" ht="16.5">
      <c r="A7" s="35"/>
      <c r="B7" s="60"/>
      <c r="C7" s="61" t="s">
        <v>33</v>
      </c>
      <c r="D7" s="62" t="s">
        <v>192</v>
      </c>
      <c r="E7" s="60"/>
      <c r="F7" s="257" t="s">
        <v>193</v>
      </c>
      <c r="G7" s="257"/>
      <c r="H7" s="257"/>
      <c r="I7" s="257"/>
      <c r="J7" s="257"/>
      <c r="K7" s="257"/>
      <c r="L7" s="276" t="s">
        <v>89</v>
      </c>
      <c r="M7" s="276"/>
      <c r="N7" s="276"/>
      <c r="O7" s="276"/>
      <c r="P7" s="276"/>
      <c r="Q7" s="276"/>
      <c r="R7" s="276"/>
    </row>
    <row r="8" spans="1:18" s="39" customFormat="1" ht="15">
      <c r="A8" s="253" t="s">
        <v>18</v>
      </c>
      <c r="B8" s="253" t="s">
        <v>17</v>
      </c>
      <c r="C8" s="253" t="s">
        <v>7</v>
      </c>
      <c r="D8" s="253"/>
      <c r="E8" s="253" t="s">
        <v>72</v>
      </c>
      <c r="F8" s="253" t="s">
        <v>25</v>
      </c>
      <c r="G8" s="253"/>
      <c r="H8" s="253"/>
      <c r="I8" s="253"/>
      <c r="J8" s="253"/>
      <c r="K8" s="253"/>
      <c r="L8" s="253" t="s">
        <v>26</v>
      </c>
      <c r="M8" s="277" t="s">
        <v>2</v>
      </c>
      <c r="N8" s="253" t="s">
        <v>1</v>
      </c>
      <c r="O8" s="253" t="s">
        <v>73</v>
      </c>
      <c r="P8" s="253" t="s">
        <v>65</v>
      </c>
      <c r="Q8" s="259" t="s">
        <v>28</v>
      </c>
      <c r="R8" s="253" t="s">
        <v>86</v>
      </c>
    </row>
    <row r="9" spans="1:18" s="39" customFormat="1" ht="15">
      <c r="A9" s="253"/>
      <c r="B9" s="253"/>
      <c r="C9" s="253"/>
      <c r="D9" s="253"/>
      <c r="E9" s="254"/>
      <c r="F9" s="253"/>
      <c r="G9" s="253"/>
      <c r="H9" s="253"/>
      <c r="I9" s="253"/>
      <c r="J9" s="253"/>
      <c r="K9" s="253"/>
      <c r="L9" s="253"/>
      <c r="M9" s="277"/>
      <c r="N9" s="256"/>
      <c r="O9" s="253"/>
      <c r="P9" s="253"/>
      <c r="Q9" s="260"/>
      <c r="R9" s="256"/>
    </row>
    <row r="10" spans="1:18" s="39" customFormat="1" ht="15">
      <c r="A10" s="253"/>
      <c r="B10" s="253"/>
      <c r="C10" s="253"/>
      <c r="D10" s="253"/>
      <c r="E10" s="254"/>
      <c r="F10" s="253" t="s">
        <v>29</v>
      </c>
      <c r="G10" s="253"/>
      <c r="H10" s="253"/>
      <c r="I10" s="253" t="s">
        <v>30</v>
      </c>
      <c r="J10" s="253"/>
      <c r="K10" s="253"/>
      <c r="L10" s="253"/>
      <c r="M10" s="277"/>
      <c r="N10" s="256"/>
      <c r="O10" s="253"/>
      <c r="P10" s="253"/>
      <c r="Q10" s="260"/>
      <c r="R10" s="256"/>
    </row>
    <row r="11" spans="1:18" s="39" customFormat="1" ht="15">
      <c r="A11" s="253"/>
      <c r="B11" s="253"/>
      <c r="C11" s="253"/>
      <c r="D11" s="253"/>
      <c r="E11" s="254"/>
      <c r="F11" s="253"/>
      <c r="G11" s="253"/>
      <c r="H11" s="253"/>
      <c r="I11" s="253"/>
      <c r="J11" s="253"/>
      <c r="K11" s="253"/>
      <c r="L11" s="253"/>
      <c r="M11" s="277"/>
      <c r="N11" s="256"/>
      <c r="O11" s="253"/>
      <c r="P11" s="253"/>
      <c r="Q11" s="260"/>
      <c r="R11" s="256"/>
    </row>
    <row r="12" spans="1:18" ht="15">
      <c r="A12" s="1">
        <f>IF(B12="","",SUBTOTAL(3,$B$12:B12))</f>
        <v>1</v>
      </c>
      <c r="B12" s="157" t="s">
        <v>919</v>
      </c>
      <c r="C12" s="10" t="str">
        <f>IF(B12="","",IF(ISNA(VLOOKUP($B12,'DANH SÁCH LỚP'!$B$2:$D$968,2,FALSE))=TRUE,"",VLOOKUP($B12,'DANH SÁCH LỚP'!$B$2:$D$968,2,FALSE)))</f>
        <v>Phan Thị Kiều</v>
      </c>
      <c r="D12" s="11" t="str">
        <f>IF(C12="","",IF(ISNA(VLOOKUP($B12,'DANH SÁCH LỚP'!$B$2:$D$968,3,FALSE))=TRUE,"",VLOOKUP($B12,'DANH SÁCH LỚP'!$B$2:$D$968,3,FALSE)))</f>
        <v>Anh</v>
      </c>
      <c r="E12" s="41"/>
      <c r="F12" s="41"/>
      <c r="G12" s="41">
        <v>8</v>
      </c>
      <c r="I12" s="41">
        <v>6.5</v>
      </c>
      <c r="J12" s="41"/>
      <c r="K12" s="41"/>
      <c r="L12" s="30">
        <f t="shared" ref="L12:L21" si="0">IF(OR(B12="",$C$6="",$J$6="",$I$120=""),"",IF(ISNUMBER(E12)=TRUE,"",IF((COUNT(F12:K12))=0,0,ROUND((SUM(F12:I12)+2*SUM(I12:K12))/(COUNT(F12:I12)+2*COUNT(I12:K12)),1))))</f>
        <v>6.9</v>
      </c>
      <c r="M12" s="76"/>
      <c r="N12" s="65" t="str">
        <f>IF(OR(B12="",$C$6="",$J$6="",$I$120=""),"",IF(OR(L12&lt;3,M12/($J$6*15)&gt;0.2),"Cấm thi",""))</f>
        <v/>
      </c>
      <c r="O12" s="41">
        <v>4.5</v>
      </c>
      <c r="P12" s="32">
        <f>IF(OR(B12="",$C$6="",$J$6="",$I$120=""),"",IF(ISNUMBER(E12)=TRUE,E12,ROUND((L12*0.4+O12*0.6),1)))</f>
        <v>5.5</v>
      </c>
      <c r="Q12" s="63" t="str">
        <f>IF(B12="","",IF(P12="","KXL",IF(P12&lt;4,"Kém",IF(P12&lt;5,"Yếu",IF(P12&lt;6,"TB",IF(P12&lt;7,"TBK",IF(P12&lt;8,"Khá",IF(P12&lt;9,"Giỏi","XS"))))))))</f>
        <v>TB</v>
      </c>
      <c r="R12" s="65" t="str">
        <f>IF(OR(B12="",$C$6="",$J$6="",$I$120=""),"",IF(AND(O12&gt;=3,P12&gt;=5),"ĐẠT","KĐẠT"))</f>
        <v>ĐẠT</v>
      </c>
    </row>
    <row r="13" spans="1:18" ht="15">
      <c r="A13" s="1">
        <f>IF(B13="","",SUBTOTAL(3,$B$12:B13))</f>
        <v>2</v>
      </c>
      <c r="B13" s="157" t="s">
        <v>923</v>
      </c>
      <c r="C13" s="10" t="str">
        <f>IF(B13="","",IF(ISNA(VLOOKUP($B13,'DANH SÁCH LỚP'!$B$2:$D$968,2,FALSE))=TRUE,"",VLOOKUP($B13,'DANH SÁCH LỚP'!$B$2:$D$968,2,FALSE)))</f>
        <v>Đặng Thị Hà</v>
      </c>
      <c r="D13" s="11" t="str">
        <f>IF(C13="","",IF(ISNA(VLOOKUP($B13,'DANH SÁCH LỚP'!$B$2:$D$968,3,FALSE))=TRUE,"",VLOOKUP($B13,'DANH SÁCH LỚP'!$B$2:$D$968,3,FALSE)))</f>
        <v>Nhi</v>
      </c>
      <c r="E13" s="41"/>
      <c r="F13" s="41"/>
      <c r="G13" s="41">
        <v>8</v>
      </c>
      <c r="I13" s="41">
        <v>6</v>
      </c>
      <c r="J13" s="41"/>
      <c r="K13" s="41"/>
      <c r="L13" s="30">
        <f t="shared" si="0"/>
        <v>6.5</v>
      </c>
      <c r="M13" s="76"/>
      <c r="N13" s="65" t="str">
        <f>IF(OR(B13="",$C$6="",$J$6="",$I$120=""),"",IF(OR(L13&lt;3,M13/($J$6*15)&gt;0.2),"Cấm thi",""))</f>
        <v/>
      </c>
      <c r="O13" s="41">
        <v>7</v>
      </c>
      <c r="P13" s="32">
        <f>IF(OR(B13="",$C$6="",$J$6="",$I$120=""),"",IF(ISNUMBER(E13)=TRUE,E13,ROUND((L13*0.4+O13*0.6),1)))</f>
        <v>6.8</v>
      </c>
      <c r="Q13" s="63" t="str">
        <f>IF(B13="","",IF(P13="","KXL",IF(P13&lt;4,"Kém",IF(P13&lt;5,"Yếu",IF(P13&lt;6,"TB",IF(P13&lt;7,"TBK",IF(P13&lt;8,"Khá",IF(P13&lt;9,"Giỏi","XS"))))))))</f>
        <v>TBK</v>
      </c>
      <c r="R13" s="65" t="str">
        <f>IF(OR(B13="",$C$6="",$J$6="",$I$120=""),"",IF(AND(O13&gt;=3,P13&gt;=5),"ĐẠT","KĐẠT"))</f>
        <v>ĐẠT</v>
      </c>
    </row>
    <row r="14" spans="1:18" ht="15">
      <c r="A14" s="1">
        <f>IF(B14="","",SUBTOTAL(3,$B$12:B14))</f>
        <v>3</v>
      </c>
      <c r="B14" s="157" t="s">
        <v>939</v>
      </c>
      <c r="C14" s="10" t="str">
        <f>IF(B14="","",IF(ISNA(VLOOKUP($B14,'DANH SÁCH LỚP'!$B$2:$D$968,2,FALSE))=TRUE,"",VLOOKUP($B14,'DANH SÁCH LỚP'!$B$2:$D$968,2,FALSE)))</f>
        <v>Bùi Thị Kim</v>
      </c>
      <c r="D14" s="11" t="str">
        <f>IF(C14="","",IF(ISNA(VLOOKUP($B14,'DANH SÁCH LỚP'!$B$2:$D$968,3,FALSE))=TRUE,"",VLOOKUP($B14,'DANH SÁCH LỚP'!$B$2:$D$968,3,FALSE)))</f>
        <v>Nhung</v>
      </c>
      <c r="E14" s="41"/>
      <c r="F14" s="41"/>
      <c r="G14" s="41">
        <v>8</v>
      </c>
      <c r="I14" s="41">
        <v>6.7</v>
      </c>
      <c r="J14" s="41"/>
      <c r="K14" s="41"/>
      <c r="L14" s="30">
        <f t="shared" si="0"/>
        <v>7</v>
      </c>
      <c r="M14" s="76"/>
      <c r="N14" s="65" t="str">
        <f>IF(OR(B14="",$C$6="",$J$6="",$I$120=""),"",IF(OR(L14&lt;3,M14/($J$6*15)&gt;0.2),"Cấm thi",""))</f>
        <v/>
      </c>
      <c r="O14" s="213">
        <v>7</v>
      </c>
      <c r="P14" s="32">
        <f>IF(OR(B14="",$C$6="",$J$6="",$I$120=""),"",IF(ISNUMBER(E14)=TRUE,E14,ROUND((L14*0.4+O14*0.6),1)))</f>
        <v>7</v>
      </c>
      <c r="Q14" s="63" t="str">
        <f t="shared" ref="Q14:Q77" si="1">IF(B14="","",IF(P14="","KXL",IF(P14&lt;4,"Kém",IF(P14&lt;5,"Yếu",IF(P14&lt;6,"TB",IF(P14&lt;7,"TBK",IF(P14&lt;8,"Khá",IF(P14&lt;9,"Giỏi","XS"))))))))</f>
        <v>Khá</v>
      </c>
      <c r="R14" s="65" t="str">
        <f t="shared" ref="R14:R77" si="2">IF(OR(B14="",$C$6="",$J$6="",$I$120=""),"",IF(AND(O14&gt;=3,P14&gt;=5),"ĐẠT","KĐẠT"))</f>
        <v>ĐẠT</v>
      </c>
    </row>
    <row r="15" spans="1:18" ht="15">
      <c r="A15" s="1">
        <f>IF(B15="","",SUBTOTAL(3,$B$12:B15))</f>
        <v>4</v>
      </c>
      <c r="B15" s="157" t="s">
        <v>926</v>
      </c>
      <c r="C15" s="10" t="str">
        <f>IF(B15="","",IF(ISNA(VLOOKUP($B15,'DANH SÁCH LỚP'!$B$2:$D$968,2,FALSE))=TRUE,"",VLOOKUP($B15,'DANH SÁCH LỚP'!$B$2:$D$968,2,FALSE)))</f>
        <v>Trà</v>
      </c>
      <c r="D15" s="11" t="str">
        <f>IF(C15="","",IF(ISNA(VLOOKUP($B15,'DANH SÁCH LỚP'!$B$2:$D$968,3,FALSE))=TRUE,"",VLOOKUP($B15,'DANH SÁCH LỚP'!$B$2:$D$968,3,FALSE)))</f>
        <v>Ny</v>
      </c>
      <c r="E15" s="41"/>
      <c r="F15" s="41"/>
      <c r="G15" s="41">
        <v>6</v>
      </c>
      <c r="I15" s="41">
        <v>6</v>
      </c>
      <c r="J15" s="41"/>
      <c r="K15" s="41"/>
      <c r="L15" s="30">
        <f t="shared" si="0"/>
        <v>6</v>
      </c>
      <c r="M15" s="76"/>
      <c r="N15" s="65" t="str">
        <f t="shared" ref="N15:N78" si="3">IF(OR(B15="",$C$6="",$J$6="",$I$120=""),"",IF(OR(L15&lt;3,M15/($J$6*15)&gt;0.2),"Cấm thi",""))</f>
        <v/>
      </c>
      <c r="O15" s="213">
        <v>0</v>
      </c>
      <c r="P15" s="32">
        <f t="shared" ref="P15:P78" si="4">IF(OR(B15="",$C$6="",$J$6="",$I$120=""),"",IF(ISNUMBER(E15)=TRUE,E15,ROUND((L15*0.4+O15*0.6),1)))</f>
        <v>2.4</v>
      </c>
      <c r="Q15" s="63" t="str">
        <f t="shared" si="1"/>
        <v>Kém</v>
      </c>
      <c r="R15" s="65" t="str">
        <f t="shared" si="2"/>
        <v>KĐẠT</v>
      </c>
    </row>
    <row r="16" spans="1:18" ht="15">
      <c r="A16" s="1">
        <f>IF(B16="","",SUBTOTAL(3,$B$12:B16))</f>
        <v>5</v>
      </c>
      <c r="B16" s="157" t="s">
        <v>930</v>
      </c>
      <c r="C16" s="10" t="str">
        <f>IF(B16="","",IF(ISNA(VLOOKUP($B16,'DANH SÁCH LỚP'!$B$2:$D$968,2,FALSE))=TRUE,"",VLOOKUP($B16,'DANH SÁCH LỚP'!$B$2:$D$968,2,FALSE)))</f>
        <v>Nguyễn Thị</v>
      </c>
      <c r="D16" s="11" t="str">
        <f>IF(C16="","",IF(ISNA(VLOOKUP($B16,'DANH SÁCH LỚP'!$B$2:$D$968,3,FALSE))=TRUE,"",VLOOKUP($B16,'DANH SÁCH LỚP'!$B$2:$D$968,3,FALSE)))</f>
        <v>Oanh</v>
      </c>
      <c r="E16" s="41"/>
      <c r="F16" s="41"/>
      <c r="G16" s="41">
        <v>0</v>
      </c>
      <c r="I16" s="41">
        <v>0</v>
      </c>
      <c r="J16" s="41"/>
      <c r="K16" s="41"/>
      <c r="L16" s="30">
        <f t="shared" si="0"/>
        <v>0</v>
      </c>
      <c r="M16" s="76"/>
      <c r="N16" s="65" t="str">
        <f t="shared" si="3"/>
        <v>Cấm thi</v>
      </c>
      <c r="O16" s="213">
        <v>0</v>
      </c>
      <c r="P16" s="32">
        <f t="shared" si="4"/>
        <v>0</v>
      </c>
      <c r="Q16" s="63" t="str">
        <f t="shared" si="1"/>
        <v>Kém</v>
      </c>
      <c r="R16" s="65" t="str">
        <f t="shared" si="2"/>
        <v>KĐẠT</v>
      </c>
    </row>
    <row r="17" spans="1:18" ht="15">
      <c r="A17" s="1">
        <f>IF(B17="","",SUBTOTAL(3,$B$12:B17))</f>
        <v>6</v>
      </c>
      <c r="B17" s="157" t="s">
        <v>932</v>
      </c>
      <c r="C17" s="10" t="str">
        <f>IF(B17="","",IF(ISNA(VLOOKUP($B17,'DANH SÁCH LỚP'!$B$2:$D$968,2,FALSE))=TRUE,"",VLOOKUP($B17,'DANH SÁCH LỚP'!$B$2:$D$968,2,FALSE)))</f>
        <v>Phạm Thị Lệ</v>
      </c>
      <c r="D17" s="11" t="str">
        <f>IF(C17="","",IF(ISNA(VLOOKUP($B17,'DANH SÁCH LỚP'!$B$2:$D$968,3,FALSE))=TRUE,"",VLOOKUP($B17,'DANH SÁCH LỚP'!$B$2:$D$968,3,FALSE)))</f>
        <v>Phương</v>
      </c>
      <c r="E17" s="41"/>
      <c r="F17" s="41"/>
      <c r="G17" s="41">
        <v>0</v>
      </c>
      <c r="I17" s="41">
        <v>6</v>
      </c>
      <c r="J17" s="41"/>
      <c r="K17" s="41"/>
      <c r="L17" s="30">
        <f t="shared" si="0"/>
        <v>4.5</v>
      </c>
      <c r="M17" s="76"/>
      <c r="N17" s="65" t="str">
        <f t="shared" si="3"/>
        <v/>
      </c>
      <c r="O17" s="213">
        <v>0</v>
      </c>
      <c r="P17" s="32">
        <f t="shared" si="4"/>
        <v>1.8</v>
      </c>
      <c r="Q17" s="63" t="str">
        <f t="shared" si="1"/>
        <v>Kém</v>
      </c>
      <c r="R17" s="65" t="str">
        <f t="shared" si="2"/>
        <v>KĐẠT</v>
      </c>
    </row>
    <row r="18" spans="1:18" ht="15">
      <c r="A18" s="1">
        <f>IF(B18="","",SUBTOTAL(3,$B$12:B18))</f>
        <v>7</v>
      </c>
      <c r="B18" s="157" t="s">
        <v>943</v>
      </c>
      <c r="C18" s="10" t="str">
        <f>IF(B18="","",IF(ISNA(VLOOKUP($B18,'DANH SÁCH LỚP'!$B$2:$D$968,2,FALSE))=TRUE,"",VLOOKUP($B18,'DANH SÁCH LỚP'!$B$2:$D$968,2,FALSE)))</f>
        <v>Nguyễn Thị Ái</v>
      </c>
      <c r="D18" s="11" t="str">
        <f>IF(C18="","",IF(ISNA(VLOOKUP($B18,'DANH SÁCH LỚP'!$B$2:$D$968,3,FALSE))=TRUE,"",VLOOKUP($B18,'DANH SÁCH LỚP'!$B$2:$D$968,3,FALSE)))</f>
        <v>Thắm</v>
      </c>
      <c r="E18" s="41"/>
      <c r="F18" s="41"/>
      <c r="G18" s="41">
        <v>8</v>
      </c>
      <c r="I18" s="41">
        <v>7.2</v>
      </c>
      <c r="J18" s="41"/>
      <c r="K18" s="41"/>
      <c r="L18" s="30">
        <f t="shared" si="0"/>
        <v>7.4</v>
      </c>
      <c r="M18" s="76"/>
      <c r="N18" s="65" t="str">
        <f t="shared" si="3"/>
        <v/>
      </c>
      <c r="O18" s="213">
        <v>6</v>
      </c>
      <c r="P18" s="32">
        <f t="shared" si="4"/>
        <v>6.6</v>
      </c>
      <c r="Q18" s="63" t="str">
        <f t="shared" si="1"/>
        <v>TBK</v>
      </c>
      <c r="R18" s="65" t="str">
        <f t="shared" si="2"/>
        <v>ĐẠT</v>
      </c>
    </row>
    <row r="19" spans="1:18" ht="15">
      <c r="A19" s="1">
        <f>IF(B19="","",SUBTOTAL(3,$B$12:B19))</f>
        <v>8</v>
      </c>
      <c r="B19" s="157" t="s">
        <v>946</v>
      </c>
      <c r="C19" s="10" t="str">
        <f>IF(B19="","",IF(ISNA(VLOOKUP($B19,'DANH SÁCH LỚP'!$B$2:$D$968,2,FALSE))=TRUE,"",VLOOKUP($B19,'DANH SÁCH LỚP'!$B$2:$D$968,2,FALSE)))</f>
        <v>Trần Nguyễn Xuân</v>
      </c>
      <c r="D19" s="11" t="str">
        <f>IF(C19="","",IF(ISNA(VLOOKUP($B19,'DANH SÁCH LỚP'!$B$2:$D$968,3,FALSE))=TRUE,"",VLOOKUP($B19,'DANH SÁCH LỚP'!$B$2:$D$968,3,FALSE)))</f>
        <v>Thảo</v>
      </c>
      <c r="E19" s="41"/>
      <c r="F19" s="41"/>
      <c r="G19" s="41">
        <v>8</v>
      </c>
      <c r="I19" s="41">
        <v>7.2</v>
      </c>
      <c r="J19" s="41"/>
      <c r="K19" s="41"/>
      <c r="L19" s="30">
        <f t="shared" si="0"/>
        <v>7.4</v>
      </c>
      <c r="M19" s="76"/>
      <c r="N19" s="65" t="str">
        <f t="shared" si="3"/>
        <v/>
      </c>
      <c r="O19" s="213">
        <v>6</v>
      </c>
      <c r="P19" s="32">
        <f t="shared" si="4"/>
        <v>6.6</v>
      </c>
      <c r="Q19" s="63" t="str">
        <f t="shared" si="1"/>
        <v>TBK</v>
      </c>
      <c r="R19" s="65" t="str">
        <f t="shared" si="2"/>
        <v>ĐẠT</v>
      </c>
    </row>
    <row r="20" spans="1:18" ht="15">
      <c r="A20" s="1">
        <f>IF(B20="","",SUBTOTAL(3,$B$12:B20))</f>
        <v>9</v>
      </c>
      <c r="B20" s="157" t="s">
        <v>949</v>
      </c>
      <c r="C20" s="10" t="str">
        <f>IF(B20="","",IF(ISNA(VLOOKUP($B20,'DANH SÁCH LỚP'!$B$2:$D$968,2,FALSE))=TRUE,"",VLOOKUP($B20,'DANH SÁCH LỚP'!$B$2:$D$968,2,FALSE)))</f>
        <v>Nguyễn Thanh</v>
      </c>
      <c r="D20" s="11" t="str">
        <f>IF(C20="","",IF(ISNA(VLOOKUP($B20,'DANH SÁCH LỚP'!$B$2:$D$968,3,FALSE))=TRUE,"",VLOOKUP($B20,'DANH SÁCH LỚP'!$B$2:$D$968,3,FALSE)))</f>
        <v>Thúy</v>
      </c>
      <c r="E20" s="41"/>
      <c r="F20" s="41"/>
      <c r="G20" s="41">
        <v>0</v>
      </c>
      <c r="I20" s="41">
        <v>0</v>
      </c>
      <c r="J20" s="41"/>
      <c r="K20" s="41"/>
      <c r="L20" s="30">
        <f t="shared" si="0"/>
        <v>0</v>
      </c>
      <c r="M20" s="76"/>
      <c r="N20" s="65" t="str">
        <f t="shared" si="3"/>
        <v>Cấm thi</v>
      </c>
      <c r="O20" s="213">
        <v>0</v>
      </c>
      <c r="P20" s="32">
        <f t="shared" si="4"/>
        <v>0</v>
      </c>
      <c r="Q20" s="63" t="str">
        <f t="shared" si="1"/>
        <v>Kém</v>
      </c>
      <c r="R20" s="65" t="str">
        <f t="shared" si="2"/>
        <v>KĐẠT</v>
      </c>
    </row>
    <row r="21" spans="1:18" ht="15">
      <c r="A21" s="1">
        <f>IF(B21="","",SUBTOTAL(3,$B$12:B21))</f>
        <v>10</v>
      </c>
      <c r="B21" s="157" t="s">
        <v>936</v>
      </c>
      <c r="C21" s="10" t="str">
        <f>IF(B21="","",IF(ISNA(VLOOKUP($B21,'DANH SÁCH LỚP'!$B$2:$D$968,2,FALSE))=TRUE,"",VLOOKUP($B21,'DANH SÁCH LỚP'!$B$2:$D$968,2,FALSE)))</f>
        <v>Trần Thị Thu</v>
      </c>
      <c r="D21" s="11" t="str">
        <f>IF(C21="","",IF(ISNA(VLOOKUP($B21,'DANH SÁCH LỚP'!$B$2:$D$968,3,FALSE))=TRUE,"",VLOOKUP($B21,'DANH SÁCH LỚP'!$B$2:$D$968,3,FALSE)))</f>
        <v>Thủy</v>
      </c>
      <c r="E21" s="41"/>
      <c r="F21" s="41"/>
      <c r="G21" s="41">
        <v>8</v>
      </c>
      <c r="I21" s="41">
        <v>7</v>
      </c>
      <c r="J21" s="41"/>
      <c r="K21" s="41"/>
      <c r="L21" s="30">
        <f t="shared" si="0"/>
        <v>7.3</v>
      </c>
      <c r="M21" s="76"/>
      <c r="N21" s="65" t="str">
        <f t="shared" si="3"/>
        <v/>
      </c>
      <c r="O21" s="213">
        <v>6</v>
      </c>
      <c r="P21" s="32">
        <f t="shared" si="4"/>
        <v>6.5</v>
      </c>
      <c r="Q21" s="63" t="str">
        <f t="shared" si="1"/>
        <v>TBK</v>
      </c>
      <c r="R21" s="65" t="str">
        <f t="shared" si="2"/>
        <v>ĐẠT</v>
      </c>
    </row>
    <row r="22" spans="1:18" ht="15">
      <c r="A22" s="1" t="str">
        <f>IF(B22="","",SUBTOTAL(3,$B$12:B22))</f>
        <v/>
      </c>
      <c r="B22" s="157"/>
      <c r="C22" s="10" t="str">
        <f>IF(B22="","",IF(ISNA(VLOOKUP($B22,'DANH SÁCH LỚP'!$B$2:$D$968,2,FALSE))=TRUE,"",VLOOKUP($B22,'DANH SÁCH LỚP'!$B$2:$D$968,2,FALSE)))</f>
        <v/>
      </c>
      <c r="D22" s="11" t="str">
        <f>IF(C22="","",IF(ISNA(VLOOKUP($B22,'DANH SÁCH LỚP'!$B$2:$D$968,3,FALSE))=TRUE,"",VLOOKUP($B22,'DANH SÁCH LỚP'!$B$2:$D$968,3,FALSE)))</f>
        <v/>
      </c>
      <c r="E22" s="41"/>
      <c r="F22" s="41"/>
      <c r="G22" s="41"/>
      <c r="H22" s="41"/>
      <c r="I22" s="41"/>
      <c r="J22" s="41"/>
      <c r="K22" s="41"/>
      <c r="L22" s="30" t="str">
        <f t="shared" ref="L22:L78" si="5">IF(OR(B22="",$C$6="",$J$6="",$I$120=""),"",IF(ISNUMBER(E22)=TRUE,"",IF((COUNT(F22:K22))=0,0,ROUND((SUM(F22:H22)+2*SUM(I22:K22))/(COUNT(F22:H22)+2*COUNT(I22:K22)),1))))</f>
        <v/>
      </c>
      <c r="M22" s="76"/>
      <c r="N22" s="65" t="str">
        <f t="shared" si="3"/>
        <v/>
      </c>
      <c r="O22" s="213"/>
      <c r="P22" s="32" t="str">
        <f t="shared" si="4"/>
        <v/>
      </c>
      <c r="Q22" s="63" t="str">
        <f t="shared" si="1"/>
        <v/>
      </c>
      <c r="R22" s="65" t="str">
        <f t="shared" si="2"/>
        <v/>
      </c>
    </row>
    <row r="23" spans="1:18" ht="0.75" customHeight="1">
      <c r="A23" s="1" t="str">
        <f>IF(B23="","",SUBTOTAL(3,$B$12:B23))</f>
        <v/>
      </c>
      <c r="B23" s="157"/>
      <c r="C23" s="10" t="str">
        <f>IF(B23="","",IF(ISNA(VLOOKUP($B23,'DANH SÁCH LỚP'!$B$2:$D$968,2,FALSE))=TRUE,"",VLOOKUP($B23,'DANH SÁCH LỚP'!$B$2:$D$968,2,FALSE)))</f>
        <v/>
      </c>
      <c r="D23" s="11" t="str">
        <f>IF(C23="","",IF(ISNA(VLOOKUP($B23,'DANH SÁCH LỚP'!$B$2:$D$968,3,FALSE))=TRUE,"",VLOOKUP($B23,'DANH SÁCH LỚP'!$B$2:$D$968,3,FALSE)))</f>
        <v/>
      </c>
      <c r="E23" s="41"/>
      <c r="F23" s="41"/>
      <c r="G23" s="41"/>
      <c r="H23" s="41"/>
      <c r="I23" s="41"/>
      <c r="J23" s="41"/>
      <c r="K23" s="41"/>
      <c r="L23" s="30" t="str">
        <f t="shared" si="5"/>
        <v/>
      </c>
      <c r="M23" s="76"/>
      <c r="N23" s="65" t="str">
        <f t="shared" si="3"/>
        <v/>
      </c>
      <c r="O23" s="213"/>
      <c r="P23" s="32" t="str">
        <f t="shared" si="4"/>
        <v/>
      </c>
      <c r="Q23" s="63" t="str">
        <f t="shared" si="1"/>
        <v/>
      </c>
      <c r="R23" s="65" t="str">
        <f t="shared" si="2"/>
        <v/>
      </c>
    </row>
    <row r="24" spans="1:18" ht="15" hidden="1">
      <c r="A24" s="1" t="str">
        <f>IF(B24="","",SUBTOTAL(3,$B$12:B24))</f>
        <v/>
      </c>
      <c r="B24" s="157"/>
      <c r="C24" s="10" t="str">
        <f>IF(B24="","",IF(ISNA(VLOOKUP($B24,'DANH SÁCH LỚP'!$B$2:$D$968,2,FALSE))=TRUE,"",VLOOKUP($B24,'DANH SÁCH LỚP'!$B$2:$D$968,2,FALSE)))</f>
        <v/>
      </c>
      <c r="D24" s="11" t="str">
        <f>IF(C24="","",IF(ISNA(VLOOKUP($B24,'DANH SÁCH LỚP'!$B$2:$D$968,3,FALSE))=TRUE,"",VLOOKUP($B24,'DANH SÁCH LỚP'!$B$2:$D$968,3,FALSE)))</f>
        <v/>
      </c>
      <c r="E24" s="41"/>
      <c r="F24" s="41"/>
      <c r="G24" s="41"/>
      <c r="H24" s="41"/>
      <c r="I24" s="41"/>
      <c r="J24" s="41"/>
      <c r="K24" s="41"/>
      <c r="L24" s="30" t="str">
        <f t="shared" si="5"/>
        <v/>
      </c>
      <c r="M24" s="76"/>
      <c r="N24" s="65" t="str">
        <f t="shared" si="3"/>
        <v/>
      </c>
      <c r="O24" s="213"/>
      <c r="P24" s="32" t="str">
        <f t="shared" si="4"/>
        <v/>
      </c>
      <c r="Q24" s="63" t="str">
        <f t="shared" si="1"/>
        <v/>
      </c>
      <c r="R24" s="65" t="str">
        <f t="shared" si="2"/>
        <v/>
      </c>
    </row>
    <row r="25" spans="1:18" ht="15" hidden="1">
      <c r="A25" s="1" t="str">
        <f>IF(B25="","",SUBTOTAL(3,$B$12:B25))</f>
        <v/>
      </c>
      <c r="B25" s="157"/>
      <c r="C25" s="10" t="str">
        <f>IF(B25="","",IF(ISNA(VLOOKUP($B25,'DANH SÁCH LỚP'!$B$2:$D$968,2,FALSE))=TRUE,"",VLOOKUP($B25,'DANH SÁCH LỚP'!$B$2:$D$968,2,FALSE)))</f>
        <v/>
      </c>
      <c r="D25" s="11" t="str">
        <f>IF(C25="","",IF(ISNA(VLOOKUP($B25,'DANH SÁCH LỚP'!$B$2:$D$968,3,FALSE))=TRUE,"",VLOOKUP($B25,'DANH SÁCH LỚP'!$B$2:$D$968,3,FALSE)))</f>
        <v/>
      </c>
      <c r="E25" s="41"/>
      <c r="F25" s="41"/>
      <c r="G25" s="41"/>
      <c r="H25" s="41"/>
      <c r="I25" s="41"/>
      <c r="J25" s="41"/>
      <c r="K25" s="41"/>
      <c r="L25" s="30" t="str">
        <f t="shared" si="5"/>
        <v/>
      </c>
      <c r="M25" s="76"/>
      <c r="N25" s="65" t="str">
        <f t="shared" si="3"/>
        <v/>
      </c>
      <c r="O25" s="213"/>
      <c r="P25" s="32" t="str">
        <f t="shared" si="4"/>
        <v/>
      </c>
      <c r="Q25" s="63" t="str">
        <f t="shared" si="1"/>
        <v/>
      </c>
      <c r="R25" s="65" t="str">
        <f t="shared" si="2"/>
        <v/>
      </c>
    </row>
    <row r="26" spans="1:18" ht="15" hidden="1">
      <c r="A26" s="1" t="str">
        <f>IF(B26="","",SUBTOTAL(3,$B$12:B26))</f>
        <v/>
      </c>
      <c r="B26" s="157"/>
      <c r="C26" s="10" t="str">
        <f>IF(B26="","",IF(ISNA(VLOOKUP($B26,'DANH SÁCH LỚP'!$B$2:$D$968,2,FALSE))=TRUE,"",VLOOKUP($B26,'DANH SÁCH LỚP'!$B$2:$D$968,2,FALSE)))</f>
        <v/>
      </c>
      <c r="D26" s="11" t="str">
        <f>IF(C26="","",IF(ISNA(VLOOKUP($B26,'DANH SÁCH LỚP'!$B$2:$D$968,3,FALSE))=TRUE,"",VLOOKUP($B26,'DANH SÁCH LỚP'!$B$2:$D$968,3,FALSE)))</f>
        <v/>
      </c>
      <c r="E26" s="41"/>
      <c r="F26" s="41"/>
      <c r="G26" s="41"/>
      <c r="H26" s="41"/>
      <c r="I26" s="41"/>
      <c r="J26" s="41"/>
      <c r="K26" s="41"/>
      <c r="L26" s="30" t="str">
        <f t="shared" si="5"/>
        <v/>
      </c>
      <c r="M26" s="76"/>
      <c r="N26" s="65" t="str">
        <f t="shared" si="3"/>
        <v/>
      </c>
      <c r="O26" s="213"/>
      <c r="P26" s="32" t="str">
        <f t="shared" si="4"/>
        <v/>
      </c>
      <c r="Q26" s="63" t="str">
        <f t="shared" si="1"/>
        <v/>
      </c>
      <c r="R26" s="65" t="str">
        <f t="shared" si="2"/>
        <v/>
      </c>
    </row>
    <row r="27" spans="1:18" ht="15" hidden="1">
      <c r="A27" s="1" t="str">
        <f>IF(B27="","",SUBTOTAL(3,$B$12:B27))</f>
        <v/>
      </c>
      <c r="B27" s="157"/>
      <c r="C27" s="10" t="str">
        <f>IF(B27="","",IF(ISNA(VLOOKUP($B27,'DANH SÁCH LỚP'!$B$2:$D$968,2,FALSE))=TRUE,"",VLOOKUP($B27,'DANH SÁCH LỚP'!$B$2:$D$968,2,FALSE)))</f>
        <v/>
      </c>
      <c r="D27" s="11" t="str">
        <f>IF(C27="","",IF(ISNA(VLOOKUP($B27,'DANH SÁCH LỚP'!$B$2:$D$968,3,FALSE))=TRUE,"",VLOOKUP($B27,'DANH SÁCH LỚP'!$B$2:$D$968,3,FALSE)))</f>
        <v/>
      </c>
      <c r="E27" s="41"/>
      <c r="F27" s="41"/>
      <c r="G27" s="41"/>
      <c r="H27" s="41"/>
      <c r="I27" s="41"/>
      <c r="J27" s="41"/>
      <c r="K27" s="41"/>
      <c r="L27" s="30" t="str">
        <f t="shared" si="5"/>
        <v/>
      </c>
      <c r="M27" s="76"/>
      <c r="N27" s="65" t="str">
        <f t="shared" si="3"/>
        <v/>
      </c>
      <c r="O27" s="213"/>
      <c r="P27" s="32" t="str">
        <f t="shared" si="4"/>
        <v/>
      </c>
      <c r="Q27" s="63" t="str">
        <f t="shared" si="1"/>
        <v/>
      </c>
      <c r="R27" s="65" t="str">
        <f t="shared" si="2"/>
        <v/>
      </c>
    </row>
    <row r="28" spans="1:18" ht="15" hidden="1">
      <c r="A28" s="1" t="str">
        <f>IF(B28="","",SUBTOTAL(3,$B$12:B28))</f>
        <v/>
      </c>
      <c r="B28" s="157"/>
      <c r="C28" s="10" t="str">
        <f>IF(B28="","",IF(ISNA(VLOOKUP($B28,'DANH SÁCH LỚP'!$B$2:$D$968,2,FALSE))=TRUE,"",VLOOKUP($B28,'DANH SÁCH LỚP'!$B$2:$D$968,2,FALSE)))</f>
        <v/>
      </c>
      <c r="D28" s="11" t="str">
        <f>IF(C28="","",IF(ISNA(VLOOKUP($B28,'DANH SÁCH LỚP'!$B$2:$D$968,3,FALSE))=TRUE,"",VLOOKUP($B28,'DANH SÁCH LỚP'!$B$2:$D$968,3,FALSE)))</f>
        <v/>
      </c>
      <c r="E28" s="41"/>
      <c r="F28" s="41"/>
      <c r="G28" s="41"/>
      <c r="H28" s="41"/>
      <c r="I28" s="41"/>
      <c r="J28" s="41"/>
      <c r="K28" s="41"/>
      <c r="L28" s="30" t="str">
        <f t="shared" si="5"/>
        <v/>
      </c>
      <c r="M28" s="76"/>
      <c r="N28" s="65" t="str">
        <f t="shared" si="3"/>
        <v/>
      </c>
      <c r="O28" s="213"/>
      <c r="P28" s="32" t="str">
        <f t="shared" si="4"/>
        <v/>
      </c>
      <c r="Q28" s="63" t="str">
        <f t="shared" si="1"/>
        <v/>
      </c>
      <c r="R28" s="65" t="str">
        <f t="shared" si="2"/>
        <v/>
      </c>
    </row>
    <row r="29" spans="1:18" ht="15" hidden="1">
      <c r="A29" s="1" t="str">
        <f>IF(B29="","",SUBTOTAL(3,$B$12:B29))</f>
        <v/>
      </c>
      <c r="B29" s="157"/>
      <c r="C29" s="10" t="str">
        <f>IF(B29="","",IF(ISNA(VLOOKUP($B29,'DANH SÁCH LỚP'!$B$2:$D$968,2,FALSE))=TRUE,"",VLOOKUP($B29,'DANH SÁCH LỚP'!$B$2:$D$968,2,FALSE)))</f>
        <v/>
      </c>
      <c r="D29" s="11" t="str">
        <f>IF(C29="","",IF(ISNA(VLOOKUP($B29,'DANH SÁCH LỚP'!$B$2:$D$968,3,FALSE))=TRUE,"",VLOOKUP($B29,'DANH SÁCH LỚP'!$B$2:$D$968,3,FALSE)))</f>
        <v/>
      </c>
      <c r="E29" s="41"/>
      <c r="F29" s="41"/>
      <c r="G29" s="41"/>
      <c r="H29" s="41"/>
      <c r="I29" s="41"/>
      <c r="J29" s="41"/>
      <c r="K29" s="41"/>
      <c r="L29" s="30" t="str">
        <f t="shared" si="5"/>
        <v/>
      </c>
      <c r="M29" s="76"/>
      <c r="N29" s="65" t="str">
        <f t="shared" si="3"/>
        <v/>
      </c>
      <c r="O29" s="213"/>
      <c r="P29" s="32" t="str">
        <f t="shared" si="4"/>
        <v/>
      </c>
      <c r="Q29" s="63" t="str">
        <f t="shared" si="1"/>
        <v/>
      </c>
      <c r="R29" s="65" t="str">
        <f t="shared" si="2"/>
        <v/>
      </c>
    </row>
    <row r="30" spans="1:18" ht="14.25" hidden="1" customHeight="1">
      <c r="A30" s="1" t="str">
        <f>IF(B30="","",SUBTOTAL(3,$B$12:B30))</f>
        <v/>
      </c>
      <c r="B30" s="157"/>
      <c r="C30" s="10" t="str">
        <f>IF(B30="","",IF(ISNA(VLOOKUP($B30,'DANH SÁCH LỚP'!$B$2:$D$968,2,FALSE))=TRUE,"",VLOOKUP($B30,'DANH SÁCH LỚP'!$B$2:$D$968,2,FALSE)))</f>
        <v/>
      </c>
      <c r="D30" s="11" t="str">
        <f>IF(C30="","",IF(ISNA(VLOOKUP($B30,'DANH SÁCH LỚP'!$B$2:$D$968,3,FALSE))=TRUE,"",VLOOKUP($B30,'DANH SÁCH LỚP'!$B$2:$D$968,3,FALSE)))</f>
        <v/>
      </c>
      <c r="E30" s="41"/>
      <c r="F30" s="41"/>
      <c r="G30" s="41"/>
      <c r="H30" s="41"/>
      <c r="I30" s="41"/>
      <c r="J30" s="41"/>
      <c r="K30" s="41"/>
      <c r="L30" s="30" t="str">
        <f t="shared" si="5"/>
        <v/>
      </c>
      <c r="M30" s="76"/>
      <c r="N30" s="65" t="str">
        <f t="shared" si="3"/>
        <v/>
      </c>
      <c r="O30" s="213"/>
      <c r="P30" s="32" t="str">
        <f t="shared" si="4"/>
        <v/>
      </c>
      <c r="Q30" s="63" t="str">
        <f t="shared" si="1"/>
        <v/>
      </c>
      <c r="R30" s="65" t="str">
        <f t="shared" si="2"/>
        <v/>
      </c>
    </row>
    <row r="31" spans="1:18" ht="15" hidden="1">
      <c r="A31" s="1" t="str">
        <f>IF(B31="","",SUBTOTAL(3,$B$12:B31))</f>
        <v/>
      </c>
      <c r="B31" s="157"/>
      <c r="C31" s="10" t="str">
        <f>IF(B31="","",IF(ISNA(VLOOKUP($B31,'DANH SÁCH LỚP'!$B$2:$D$968,2,FALSE))=TRUE,"",VLOOKUP($B31,'DANH SÁCH LỚP'!$B$2:$D$968,2,FALSE)))</f>
        <v/>
      </c>
      <c r="D31" s="11" t="str">
        <f>IF(C31="","",IF(ISNA(VLOOKUP($B31,'DANH SÁCH LỚP'!$B$2:$D$968,3,FALSE))=TRUE,"",VLOOKUP($B31,'DANH SÁCH LỚP'!$B$2:$D$968,3,FALSE)))</f>
        <v/>
      </c>
      <c r="E31" s="41"/>
      <c r="F31" s="41"/>
      <c r="G31" s="41"/>
      <c r="H31" s="41"/>
      <c r="I31" s="41"/>
      <c r="J31" s="41"/>
      <c r="K31" s="41"/>
      <c r="L31" s="30" t="str">
        <f t="shared" si="5"/>
        <v/>
      </c>
      <c r="M31" s="76"/>
      <c r="N31" s="65" t="str">
        <f t="shared" si="3"/>
        <v/>
      </c>
      <c r="O31" s="213"/>
      <c r="P31" s="32" t="str">
        <f t="shared" si="4"/>
        <v/>
      </c>
      <c r="Q31" s="63" t="str">
        <f t="shared" si="1"/>
        <v/>
      </c>
      <c r="R31" s="65" t="str">
        <f t="shared" si="2"/>
        <v/>
      </c>
    </row>
    <row r="32" spans="1:18" ht="15" hidden="1">
      <c r="A32" s="1" t="str">
        <f>IF(B32="","",SUBTOTAL(3,$B$12:B32))</f>
        <v/>
      </c>
      <c r="B32" s="157"/>
      <c r="C32" s="10" t="str">
        <f>IF(B32="","",IF(ISNA(VLOOKUP($B32,'DANH SÁCH LỚP'!$B$2:$D$968,2,FALSE))=TRUE,"",VLOOKUP($B32,'DANH SÁCH LỚP'!$B$2:$D$968,2,FALSE)))</f>
        <v/>
      </c>
      <c r="D32" s="11" t="str">
        <f>IF(C32="","",IF(ISNA(VLOOKUP($B32,'DANH SÁCH LỚP'!$B$2:$D$968,3,FALSE))=TRUE,"",VLOOKUP($B32,'DANH SÁCH LỚP'!$B$2:$D$968,3,FALSE)))</f>
        <v/>
      </c>
      <c r="E32" s="41"/>
      <c r="F32" s="41"/>
      <c r="G32" s="41"/>
      <c r="H32" s="41"/>
      <c r="I32" s="41"/>
      <c r="J32" s="41"/>
      <c r="K32" s="41"/>
      <c r="L32" s="30" t="str">
        <f t="shared" si="5"/>
        <v/>
      </c>
      <c r="M32" s="76"/>
      <c r="N32" s="65" t="str">
        <f t="shared" si="3"/>
        <v/>
      </c>
      <c r="O32" s="41"/>
      <c r="P32" s="32" t="str">
        <f t="shared" si="4"/>
        <v/>
      </c>
      <c r="Q32" s="63" t="str">
        <f t="shared" si="1"/>
        <v/>
      </c>
      <c r="R32" s="65" t="str">
        <f t="shared" si="2"/>
        <v/>
      </c>
    </row>
    <row r="33" spans="1:18" ht="15" hidden="1">
      <c r="A33" s="1" t="str">
        <f>IF(B33="","",SUBTOTAL(3,$B$12:B33))</f>
        <v/>
      </c>
      <c r="B33" s="157"/>
      <c r="C33" s="10" t="str">
        <f>IF(B33="","",IF(ISNA(VLOOKUP($B33,'DANH SÁCH LỚP'!$B$2:$D$968,2,FALSE))=TRUE,"",VLOOKUP($B33,'DANH SÁCH LỚP'!$B$2:$D$968,2,FALSE)))</f>
        <v/>
      </c>
      <c r="D33" s="11" t="str">
        <f>IF(C33="","",IF(ISNA(VLOOKUP($B33,'DANH SÁCH LỚP'!$B$2:$D$968,3,FALSE))=TRUE,"",VLOOKUP($B33,'DANH SÁCH LỚP'!$B$2:$D$968,3,FALSE)))</f>
        <v/>
      </c>
      <c r="E33" s="41"/>
      <c r="F33" s="41"/>
      <c r="G33" s="41"/>
      <c r="H33" s="41"/>
      <c r="I33" s="41"/>
      <c r="J33" s="41"/>
      <c r="K33" s="41"/>
      <c r="L33" s="30" t="str">
        <f t="shared" si="5"/>
        <v/>
      </c>
      <c r="M33" s="76"/>
      <c r="N33" s="65" t="str">
        <f t="shared" si="3"/>
        <v/>
      </c>
      <c r="O33" s="41"/>
      <c r="P33" s="32" t="str">
        <f t="shared" si="4"/>
        <v/>
      </c>
      <c r="Q33" s="63" t="str">
        <f t="shared" si="1"/>
        <v/>
      </c>
      <c r="R33" s="65" t="str">
        <f t="shared" si="2"/>
        <v/>
      </c>
    </row>
    <row r="34" spans="1:18" ht="15" hidden="1">
      <c r="A34" s="1" t="str">
        <f>IF(B34="","",SUBTOTAL(3,$B$12:B34))</f>
        <v/>
      </c>
      <c r="B34" s="157"/>
      <c r="C34" s="10" t="str">
        <f>IF(B34="","",IF(ISNA(VLOOKUP($B34,'DANH SÁCH LỚP'!$B$2:$D$968,2,FALSE))=TRUE,"",VLOOKUP($B34,'DANH SÁCH LỚP'!$B$2:$D$968,2,FALSE)))</f>
        <v/>
      </c>
      <c r="D34" s="11" t="str">
        <f>IF(C34="","",IF(ISNA(VLOOKUP($B34,'DANH SÁCH LỚP'!$B$2:$D$968,3,FALSE))=TRUE,"",VLOOKUP($B34,'DANH SÁCH LỚP'!$B$2:$D$968,3,FALSE)))</f>
        <v/>
      </c>
      <c r="E34" s="41"/>
      <c r="F34" s="41"/>
      <c r="G34" s="41"/>
      <c r="H34" s="41"/>
      <c r="I34" s="41"/>
      <c r="J34" s="41"/>
      <c r="K34" s="41"/>
      <c r="L34" s="30" t="str">
        <f t="shared" si="5"/>
        <v/>
      </c>
      <c r="M34" s="76"/>
      <c r="N34" s="65" t="str">
        <f t="shared" si="3"/>
        <v/>
      </c>
      <c r="O34" s="41"/>
      <c r="P34" s="32" t="str">
        <f t="shared" si="4"/>
        <v/>
      </c>
      <c r="Q34" s="63" t="str">
        <f t="shared" si="1"/>
        <v/>
      </c>
      <c r="R34" s="65" t="str">
        <f t="shared" si="2"/>
        <v/>
      </c>
    </row>
    <row r="35" spans="1:18" ht="15" hidden="1">
      <c r="A35" s="1" t="str">
        <f>IF(B35="","",SUBTOTAL(3,$B$12:B35))</f>
        <v/>
      </c>
      <c r="B35" s="157"/>
      <c r="C35" s="10" t="str">
        <f>IF(B35="","",IF(ISNA(VLOOKUP($B35,'DANH SÁCH LỚP'!$B$2:$D$968,2,FALSE))=TRUE,"",VLOOKUP($B35,'DANH SÁCH LỚP'!$B$2:$D$968,2,FALSE)))</f>
        <v/>
      </c>
      <c r="D35" s="11" t="str">
        <f>IF(C35="","",IF(ISNA(VLOOKUP($B35,'DANH SÁCH LỚP'!$B$2:$D$968,3,FALSE))=TRUE,"",VLOOKUP($B35,'DANH SÁCH LỚP'!$B$2:$D$968,3,FALSE)))</f>
        <v/>
      </c>
      <c r="E35" s="41"/>
      <c r="F35" s="41"/>
      <c r="G35" s="41"/>
      <c r="H35" s="41"/>
      <c r="I35" s="41"/>
      <c r="J35" s="41"/>
      <c r="K35" s="41"/>
      <c r="L35" s="30" t="str">
        <f t="shared" si="5"/>
        <v/>
      </c>
      <c r="M35" s="76"/>
      <c r="N35" s="65" t="str">
        <f t="shared" si="3"/>
        <v/>
      </c>
      <c r="O35" s="41"/>
      <c r="P35" s="32" t="str">
        <f t="shared" si="4"/>
        <v/>
      </c>
      <c r="Q35" s="63" t="str">
        <f t="shared" si="1"/>
        <v/>
      </c>
      <c r="R35" s="65" t="str">
        <f t="shared" si="2"/>
        <v/>
      </c>
    </row>
    <row r="36" spans="1:18" ht="15" hidden="1">
      <c r="A36" s="1" t="str">
        <f>IF(B36="","",SUBTOTAL(3,$B$12:B36))</f>
        <v/>
      </c>
      <c r="B36" s="157"/>
      <c r="C36" s="10" t="str">
        <f>IF(B36="","",IF(ISNA(VLOOKUP($B36,'DANH SÁCH LỚP'!$B$2:$D$968,2,FALSE))=TRUE,"",VLOOKUP($B36,'DANH SÁCH LỚP'!$B$2:$D$968,2,FALSE)))</f>
        <v/>
      </c>
      <c r="D36" s="11" t="str">
        <f>IF(C36="","",IF(ISNA(VLOOKUP($B36,'DANH SÁCH LỚP'!$B$2:$D$968,3,FALSE))=TRUE,"",VLOOKUP($B36,'DANH SÁCH LỚP'!$B$2:$D$968,3,FALSE)))</f>
        <v/>
      </c>
      <c r="E36" s="41"/>
      <c r="F36" s="41"/>
      <c r="G36" s="41"/>
      <c r="H36" s="41"/>
      <c r="I36" s="41"/>
      <c r="J36" s="41"/>
      <c r="K36" s="41"/>
      <c r="L36" s="30" t="str">
        <f t="shared" si="5"/>
        <v/>
      </c>
      <c r="M36" s="76"/>
      <c r="N36" s="65" t="str">
        <f t="shared" si="3"/>
        <v/>
      </c>
      <c r="O36" s="41"/>
      <c r="P36" s="32" t="str">
        <f t="shared" si="4"/>
        <v/>
      </c>
      <c r="Q36" s="63" t="str">
        <f t="shared" si="1"/>
        <v/>
      </c>
      <c r="R36" s="65" t="str">
        <f t="shared" si="2"/>
        <v/>
      </c>
    </row>
    <row r="37" spans="1:18" ht="15" hidden="1">
      <c r="A37" s="1" t="str">
        <f>IF(B37="","",SUBTOTAL(3,$B$12:B37))</f>
        <v/>
      </c>
      <c r="B37" s="157"/>
      <c r="C37" s="10" t="str">
        <f>IF(B37="","",IF(ISNA(VLOOKUP($B37,'DANH SÁCH LỚP'!$B$2:$D$968,2,FALSE))=TRUE,"",VLOOKUP($B37,'DANH SÁCH LỚP'!$B$2:$D$968,2,FALSE)))</f>
        <v/>
      </c>
      <c r="D37" s="11" t="str">
        <f>IF(C37="","",IF(ISNA(VLOOKUP($B37,'DANH SÁCH LỚP'!$B$2:$D$968,3,FALSE))=TRUE,"",VLOOKUP($B37,'DANH SÁCH LỚP'!$B$2:$D$968,3,FALSE)))</f>
        <v/>
      </c>
      <c r="E37" s="41"/>
      <c r="F37" s="41"/>
      <c r="G37" s="41"/>
      <c r="H37" s="41"/>
      <c r="I37" s="41"/>
      <c r="J37" s="41"/>
      <c r="K37" s="41"/>
      <c r="L37" s="30" t="str">
        <f t="shared" si="5"/>
        <v/>
      </c>
      <c r="M37" s="76"/>
      <c r="N37" s="65" t="str">
        <f t="shared" si="3"/>
        <v/>
      </c>
      <c r="O37" s="41"/>
      <c r="P37" s="32" t="str">
        <f t="shared" si="4"/>
        <v/>
      </c>
      <c r="Q37" s="63" t="str">
        <f t="shared" si="1"/>
        <v/>
      </c>
      <c r="R37" s="65" t="str">
        <f t="shared" si="2"/>
        <v/>
      </c>
    </row>
    <row r="38" spans="1:18" ht="15" hidden="1">
      <c r="A38" s="1" t="str">
        <f>IF(B38="","",SUBTOTAL(3,$B$12:B38))</f>
        <v/>
      </c>
      <c r="B38" s="157"/>
      <c r="C38" s="10" t="str">
        <f>IF(B38="","",IF(ISNA(VLOOKUP($B38,'DANH SÁCH LỚP'!$B$2:$D$968,2,FALSE))=TRUE,"",VLOOKUP($B38,'DANH SÁCH LỚP'!$B$2:$D$968,2,FALSE)))</f>
        <v/>
      </c>
      <c r="D38" s="11" t="str">
        <f>IF(C38="","",IF(ISNA(VLOOKUP($B38,'DANH SÁCH LỚP'!$B$2:$D$968,3,FALSE))=TRUE,"",VLOOKUP($B38,'DANH SÁCH LỚP'!$B$2:$D$968,3,FALSE)))</f>
        <v/>
      </c>
      <c r="E38" s="41"/>
      <c r="F38" s="41"/>
      <c r="G38" s="41"/>
      <c r="H38" s="41"/>
      <c r="I38" s="41"/>
      <c r="J38" s="41"/>
      <c r="K38" s="41"/>
      <c r="L38" s="30" t="str">
        <f t="shared" si="5"/>
        <v/>
      </c>
      <c r="M38" s="76"/>
      <c r="N38" s="65" t="str">
        <f t="shared" si="3"/>
        <v/>
      </c>
      <c r="O38" s="41"/>
      <c r="P38" s="32" t="str">
        <f t="shared" si="4"/>
        <v/>
      </c>
      <c r="Q38" s="63" t="str">
        <f t="shared" si="1"/>
        <v/>
      </c>
      <c r="R38" s="65" t="str">
        <f t="shared" si="2"/>
        <v/>
      </c>
    </row>
    <row r="39" spans="1:18" ht="15" hidden="1">
      <c r="A39" s="1" t="str">
        <f>IF(B39="","",SUBTOTAL(3,$B$12:B39))</f>
        <v/>
      </c>
      <c r="B39" s="157"/>
      <c r="C39" s="10" t="str">
        <f>IF(B39="","",IF(ISNA(VLOOKUP($B39,'DANH SÁCH LỚP'!$B$2:$D$968,2,FALSE))=TRUE,"",VLOOKUP($B39,'DANH SÁCH LỚP'!$B$2:$D$968,2,FALSE)))</f>
        <v/>
      </c>
      <c r="D39" s="11" t="str">
        <f>IF(C39="","",IF(ISNA(VLOOKUP($B39,'DANH SÁCH LỚP'!$B$2:$D$968,3,FALSE))=TRUE,"",VLOOKUP($B39,'DANH SÁCH LỚP'!$B$2:$D$968,3,FALSE)))</f>
        <v/>
      </c>
      <c r="E39" s="41"/>
      <c r="F39" s="41"/>
      <c r="G39" s="41"/>
      <c r="H39" s="41"/>
      <c r="I39" s="41"/>
      <c r="J39" s="41"/>
      <c r="K39" s="41"/>
      <c r="L39" s="30" t="str">
        <f t="shared" si="5"/>
        <v/>
      </c>
      <c r="M39" s="76"/>
      <c r="N39" s="65" t="str">
        <f t="shared" si="3"/>
        <v/>
      </c>
      <c r="O39" s="41"/>
      <c r="P39" s="32" t="str">
        <f t="shared" si="4"/>
        <v/>
      </c>
      <c r="Q39" s="63" t="str">
        <f t="shared" si="1"/>
        <v/>
      </c>
      <c r="R39" s="65" t="str">
        <f t="shared" si="2"/>
        <v/>
      </c>
    </row>
    <row r="40" spans="1:18" ht="15" hidden="1">
      <c r="A40" s="1" t="str">
        <f>IF(B40="","",SUBTOTAL(3,$B$12:B40))</f>
        <v/>
      </c>
      <c r="B40" s="157"/>
      <c r="C40" s="10" t="str">
        <f>IF(B40="","",IF(ISNA(VLOOKUP($B40,'DANH SÁCH LỚP'!$B$2:$D$968,2,FALSE))=TRUE,"",VLOOKUP($B40,'DANH SÁCH LỚP'!$B$2:$D$968,2,FALSE)))</f>
        <v/>
      </c>
      <c r="D40" s="11" t="str">
        <f>IF(C40="","",IF(ISNA(VLOOKUP($B40,'DANH SÁCH LỚP'!$B$2:$D$968,3,FALSE))=TRUE,"",VLOOKUP($B40,'DANH SÁCH LỚP'!$B$2:$D$968,3,FALSE)))</f>
        <v/>
      </c>
      <c r="E40" s="41"/>
      <c r="F40" s="41"/>
      <c r="G40" s="41"/>
      <c r="H40" s="41"/>
      <c r="I40" s="41"/>
      <c r="J40" s="41"/>
      <c r="K40" s="41"/>
      <c r="L40" s="30" t="str">
        <f t="shared" si="5"/>
        <v/>
      </c>
      <c r="M40" s="76"/>
      <c r="N40" s="65" t="str">
        <f t="shared" si="3"/>
        <v/>
      </c>
      <c r="O40" s="41"/>
      <c r="P40" s="32" t="str">
        <f t="shared" si="4"/>
        <v/>
      </c>
      <c r="Q40" s="63" t="str">
        <f t="shared" si="1"/>
        <v/>
      </c>
      <c r="R40" s="65" t="str">
        <f t="shared" si="2"/>
        <v/>
      </c>
    </row>
    <row r="41" spans="1:18" ht="15" hidden="1">
      <c r="A41" s="1" t="str">
        <f>IF(B41="","",SUBTOTAL(3,$B$12:B41))</f>
        <v/>
      </c>
      <c r="B41" s="158"/>
      <c r="C41" s="10" t="str">
        <f>IF(B41="","",IF(ISNA(VLOOKUP($B41,'DANH SÁCH LỚP'!$B$2:$D$968,2,FALSE))=TRUE,"",VLOOKUP($B41,'DANH SÁCH LỚP'!$B$2:$D$968,2,FALSE)))</f>
        <v/>
      </c>
      <c r="D41" s="11" t="str">
        <f>IF(C41="","",IF(ISNA(VLOOKUP($B41,'DANH SÁCH LỚP'!$B$2:$D$968,3,FALSE))=TRUE,"",VLOOKUP($B41,'DANH SÁCH LỚP'!$B$2:$D$968,3,FALSE)))</f>
        <v/>
      </c>
      <c r="E41" s="41"/>
      <c r="F41" s="41"/>
      <c r="G41" s="41"/>
      <c r="H41" s="41"/>
      <c r="I41" s="41"/>
      <c r="J41" s="41"/>
      <c r="K41" s="41"/>
      <c r="L41" s="30" t="str">
        <f t="shared" si="5"/>
        <v/>
      </c>
      <c r="M41" s="76"/>
      <c r="N41" s="65" t="str">
        <f t="shared" si="3"/>
        <v/>
      </c>
      <c r="O41" s="41"/>
      <c r="P41" s="32" t="str">
        <f t="shared" si="4"/>
        <v/>
      </c>
      <c r="Q41" s="63" t="str">
        <f t="shared" si="1"/>
        <v/>
      </c>
      <c r="R41" s="65" t="str">
        <f t="shared" si="2"/>
        <v/>
      </c>
    </row>
    <row r="42" spans="1:18" ht="15" hidden="1">
      <c r="A42" s="1" t="str">
        <f>IF(B42="","",SUBTOTAL(3,$B$12:B42))</f>
        <v/>
      </c>
      <c r="B42" s="158"/>
      <c r="C42" s="10" t="str">
        <f>IF(B42="","",IF(ISNA(VLOOKUP($B42,'DANH SÁCH LỚP'!$B$2:$D$968,2,FALSE))=TRUE,"",VLOOKUP($B42,'DANH SÁCH LỚP'!$B$2:$D$968,2,FALSE)))</f>
        <v/>
      </c>
      <c r="D42" s="11" t="str">
        <f>IF(C42="","",IF(ISNA(VLOOKUP($B42,'DANH SÁCH LỚP'!$B$2:$D$968,3,FALSE))=TRUE,"",VLOOKUP($B42,'DANH SÁCH LỚP'!$B$2:$D$968,3,FALSE)))</f>
        <v/>
      </c>
      <c r="E42" s="41"/>
      <c r="F42" s="41"/>
      <c r="G42" s="41"/>
      <c r="H42" s="41"/>
      <c r="I42" s="41"/>
      <c r="J42" s="41"/>
      <c r="K42" s="41"/>
      <c r="L42" s="30" t="str">
        <f t="shared" si="5"/>
        <v/>
      </c>
      <c r="M42" s="76"/>
      <c r="N42" s="65" t="str">
        <f t="shared" si="3"/>
        <v/>
      </c>
      <c r="O42" s="41"/>
      <c r="P42" s="32" t="str">
        <f t="shared" si="4"/>
        <v/>
      </c>
      <c r="Q42" s="63" t="str">
        <f t="shared" si="1"/>
        <v/>
      </c>
      <c r="R42" s="65" t="str">
        <f t="shared" si="2"/>
        <v/>
      </c>
    </row>
    <row r="43" spans="1:18" ht="15" hidden="1">
      <c r="A43" s="1" t="str">
        <f>IF(B43="","",SUBTOTAL(3,$B$12:B43))</f>
        <v/>
      </c>
      <c r="B43" s="158"/>
      <c r="C43" s="10" t="str">
        <f>IF(B43="","",IF(ISNA(VLOOKUP($B43,'DANH SÁCH LỚP'!$B$2:$D$968,2,FALSE))=TRUE,"",VLOOKUP($B43,'DANH SÁCH LỚP'!$B$2:$D$968,2,FALSE)))</f>
        <v/>
      </c>
      <c r="D43" s="11" t="str">
        <f>IF(C43="","",IF(ISNA(VLOOKUP($B43,'DANH SÁCH LỚP'!$B$2:$D$968,3,FALSE))=TRUE,"",VLOOKUP($B43,'DANH SÁCH LỚP'!$B$2:$D$968,3,FALSE)))</f>
        <v/>
      </c>
      <c r="E43" s="41"/>
      <c r="F43" s="41"/>
      <c r="G43" s="41"/>
      <c r="H43" s="41"/>
      <c r="I43" s="41"/>
      <c r="J43" s="41"/>
      <c r="K43" s="41"/>
      <c r="L43" s="30" t="str">
        <f t="shared" si="5"/>
        <v/>
      </c>
      <c r="M43" s="76"/>
      <c r="N43" s="65" t="str">
        <f t="shared" si="3"/>
        <v/>
      </c>
      <c r="O43" s="41"/>
      <c r="P43" s="32" t="str">
        <f t="shared" si="4"/>
        <v/>
      </c>
      <c r="Q43" s="63" t="str">
        <f t="shared" si="1"/>
        <v/>
      </c>
      <c r="R43" s="65" t="str">
        <f t="shared" si="2"/>
        <v/>
      </c>
    </row>
    <row r="44" spans="1:18" ht="15" hidden="1">
      <c r="A44" s="1" t="str">
        <f>IF(B44="","",SUBTOTAL(3,$B$12:B44))</f>
        <v/>
      </c>
      <c r="B44" s="158"/>
      <c r="C44" s="10" t="str">
        <f>IF(B44="","",IF(ISNA(VLOOKUP($B44,'DANH SÁCH LỚP'!$B$2:$D$968,2,FALSE))=TRUE,"",VLOOKUP($B44,'DANH SÁCH LỚP'!$B$2:$D$968,2,FALSE)))</f>
        <v/>
      </c>
      <c r="D44" s="11" t="str">
        <f>IF(C44="","",IF(ISNA(VLOOKUP($B44,'DANH SÁCH LỚP'!$B$2:$D$968,3,FALSE))=TRUE,"",VLOOKUP($B44,'DANH SÁCH LỚP'!$B$2:$D$968,3,FALSE)))</f>
        <v/>
      </c>
      <c r="E44" s="41"/>
      <c r="F44" s="41"/>
      <c r="G44" s="41"/>
      <c r="H44" s="41"/>
      <c r="I44" s="41"/>
      <c r="J44" s="41"/>
      <c r="K44" s="41"/>
      <c r="L44" s="30" t="str">
        <f t="shared" si="5"/>
        <v/>
      </c>
      <c r="M44" s="76"/>
      <c r="N44" s="65" t="str">
        <f t="shared" si="3"/>
        <v/>
      </c>
      <c r="O44" s="41"/>
      <c r="P44" s="32" t="str">
        <f t="shared" si="4"/>
        <v/>
      </c>
      <c r="Q44" s="63" t="str">
        <f t="shared" si="1"/>
        <v/>
      </c>
      <c r="R44" s="65" t="str">
        <f t="shared" si="2"/>
        <v/>
      </c>
    </row>
    <row r="45" spans="1:18" ht="15" hidden="1">
      <c r="A45" s="1" t="str">
        <f>IF(B45="","",SUBTOTAL(3,$B$12:B45))</f>
        <v/>
      </c>
      <c r="B45" s="158"/>
      <c r="C45" s="10" t="str">
        <f>IF(B45="","",IF(ISNA(VLOOKUP($B45,'DANH SÁCH LỚP'!$B$2:$D$968,2,FALSE))=TRUE,"",VLOOKUP($B45,'DANH SÁCH LỚP'!$B$2:$D$968,2,FALSE)))</f>
        <v/>
      </c>
      <c r="D45" s="11" t="str">
        <f>IF(C45="","",IF(ISNA(VLOOKUP($B45,'DANH SÁCH LỚP'!$B$2:$D$968,3,FALSE))=TRUE,"",VLOOKUP($B45,'DANH SÁCH LỚP'!$B$2:$D$968,3,FALSE)))</f>
        <v/>
      </c>
      <c r="E45" s="41"/>
      <c r="F45" s="41"/>
      <c r="G45" s="41"/>
      <c r="H45" s="41"/>
      <c r="I45" s="41"/>
      <c r="J45" s="41"/>
      <c r="K45" s="41"/>
      <c r="L45" s="30" t="str">
        <f t="shared" si="5"/>
        <v/>
      </c>
      <c r="M45" s="76"/>
      <c r="N45" s="65" t="str">
        <f t="shared" si="3"/>
        <v/>
      </c>
      <c r="O45" s="41"/>
      <c r="P45" s="32" t="str">
        <f t="shared" si="4"/>
        <v/>
      </c>
      <c r="Q45" s="63" t="str">
        <f t="shared" si="1"/>
        <v/>
      </c>
      <c r="R45" s="65" t="str">
        <f t="shared" si="2"/>
        <v/>
      </c>
    </row>
    <row r="46" spans="1:18" ht="15" hidden="1">
      <c r="A46" s="1" t="str">
        <f>IF(B46="","",SUBTOTAL(3,$B$12:B46))</f>
        <v/>
      </c>
      <c r="B46" s="158"/>
      <c r="C46" s="10" t="str">
        <f>IF(B46="","",IF(ISNA(VLOOKUP($B46,'DANH SÁCH LỚP'!$B$2:$D$968,2,FALSE))=TRUE,"",VLOOKUP($B46,'DANH SÁCH LỚP'!$B$2:$D$968,2,FALSE)))</f>
        <v/>
      </c>
      <c r="D46" s="11" t="str">
        <f>IF(C46="","",IF(ISNA(VLOOKUP($B46,'DANH SÁCH LỚP'!$B$2:$D$968,3,FALSE))=TRUE,"",VLOOKUP($B46,'DANH SÁCH LỚP'!$B$2:$D$968,3,FALSE)))</f>
        <v/>
      </c>
      <c r="E46" s="41"/>
      <c r="F46" s="41"/>
      <c r="G46" s="41"/>
      <c r="H46" s="41"/>
      <c r="I46" s="41"/>
      <c r="J46" s="41"/>
      <c r="K46" s="41"/>
      <c r="L46" s="30" t="str">
        <f t="shared" si="5"/>
        <v/>
      </c>
      <c r="M46" s="76"/>
      <c r="N46" s="65" t="str">
        <f t="shared" si="3"/>
        <v/>
      </c>
      <c r="O46" s="41"/>
      <c r="P46" s="32" t="str">
        <f t="shared" si="4"/>
        <v/>
      </c>
      <c r="Q46" s="63" t="str">
        <f t="shared" si="1"/>
        <v/>
      </c>
      <c r="R46" s="65" t="str">
        <f t="shared" si="2"/>
        <v/>
      </c>
    </row>
    <row r="47" spans="1:18" ht="15" hidden="1">
      <c r="A47" s="1" t="str">
        <f>IF(B47="","",SUBTOTAL(3,$B$12:B47))</f>
        <v/>
      </c>
      <c r="B47" s="158"/>
      <c r="C47" s="10" t="str">
        <f>IF(B47="","",IF(ISNA(VLOOKUP($B47,'DANH SÁCH LỚP'!$B$2:$D$968,2,FALSE))=TRUE,"",VLOOKUP($B47,'DANH SÁCH LỚP'!$B$2:$D$968,2,FALSE)))</f>
        <v/>
      </c>
      <c r="D47" s="11" t="str">
        <f>IF(C47="","",IF(ISNA(VLOOKUP($B47,'DANH SÁCH LỚP'!$B$2:$D$968,3,FALSE))=TRUE,"",VLOOKUP($B47,'DANH SÁCH LỚP'!$B$2:$D$968,3,FALSE)))</f>
        <v/>
      </c>
      <c r="E47" s="41"/>
      <c r="F47" s="41"/>
      <c r="G47" s="41"/>
      <c r="H47" s="41"/>
      <c r="I47" s="41"/>
      <c r="J47" s="41"/>
      <c r="K47" s="41"/>
      <c r="L47" s="30" t="str">
        <f t="shared" si="5"/>
        <v/>
      </c>
      <c r="M47" s="76"/>
      <c r="N47" s="65" t="str">
        <f t="shared" si="3"/>
        <v/>
      </c>
      <c r="O47" s="41"/>
      <c r="P47" s="32" t="str">
        <f t="shared" si="4"/>
        <v/>
      </c>
      <c r="Q47" s="63" t="str">
        <f t="shared" si="1"/>
        <v/>
      </c>
      <c r="R47" s="65" t="str">
        <f t="shared" si="2"/>
        <v/>
      </c>
    </row>
    <row r="48" spans="1:18" ht="15" hidden="1">
      <c r="A48" s="1" t="str">
        <f>IF(B48="","",SUBTOTAL(3,$B$12:B48))</f>
        <v/>
      </c>
      <c r="B48" s="158"/>
      <c r="C48" s="10" t="str">
        <f>IF(B48="","",IF(ISNA(VLOOKUP($B48,'DANH SÁCH LỚP'!$B$2:$D$968,2,FALSE))=TRUE,"",VLOOKUP($B48,'DANH SÁCH LỚP'!$B$2:$D$968,2,FALSE)))</f>
        <v/>
      </c>
      <c r="D48" s="11" t="str">
        <f>IF(C48="","",IF(ISNA(VLOOKUP($B48,'DANH SÁCH LỚP'!$B$2:$D$968,3,FALSE))=TRUE,"",VLOOKUP($B48,'DANH SÁCH LỚP'!$B$2:$D$968,3,FALSE)))</f>
        <v/>
      </c>
      <c r="E48" s="41"/>
      <c r="F48" s="41"/>
      <c r="G48" s="41"/>
      <c r="H48" s="41"/>
      <c r="I48" s="41"/>
      <c r="J48" s="41"/>
      <c r="K48" s="41"/>
      <c r="L48" s="30" t="str">
        <f t="shared" si="5"/>
        <v/>
      </c>
      <c r="M48" s="76"/>
      <c r="N48" s="65" t="str">
        <f t="shared" si="3"/>
        <v/>
      </c>
      <c r="O48" s="41"/>
      <c r="P48" s="32" t="str">
        <f t="shared" si="4"/>
        <v/>
      </c>
      <c r="Q48" s="63" t="str">
        <f t="shared" si="1"/>
        <v/>
      </c>
      <c r="R48" s="65" t="str">
        <f t="shared" si="2"/>
        <v/>
      </c>
    </row>
    <row r="49" spans="1:18" ht="15" hidden="1">
      <c r="A49" s="1" t="str">
        <f>IF(B49="","",SUBTOTAL(3,$B$12:B49))</f>
        <v/>
      </c>
      <c r="B49" s="158"/>
      <c r="C49" s="10" t="str">
        <f>IF(B49="","",IF(ISNA(VLOOKUP($B49,'DANH SÁCH LỚP'!$B$2:$D$968,2,FALSE))=TRUE,"",VLOOKUP($B49,'DANH SÁCH LỚP'!$B$2:$D$968,2,FALSE)))</f>
        <v/>
      </c>
      <c r="D49" s="11" t="str">
        <f>IF(C49="","",IF(ISNA(VLOOKUP($B49,'DANH SÁCH LỚP'!$B$2:$D$968,3,FALSE))=TRUE,"",VLOOKUP($B49,'DANH SÁCH LỚP'!$B$2:$D$968,3,FALSE)))</f>
        <v/>
      </c>
      <c r="E49" s="41"/>
      <c r="F49" s="41"/>
      <c r="G49" s="41"/>
      <c r="H49" s="41"/>
      <c r="I49" s="41"/>
      <c r="J49" s="41"/>
      <c r="K49" s="41"/>
      <c r="L49" s="30" t="str">
        <f t="shared" si="5"/>
        <v/>
      </c>
      <c r="M49" s="76"/>
      <c r="N49" s="65" t="str">
        <f t="shared" si="3"/>
        <v/>
      </c>
      <c r="O49" s="41"/>
      <c r="P49" s="32" t="str">
        <f t="shared" si="4"/>
        <v/>
      </c>
      <c r="Q49" s="63" t="str">
        <f t="shared" si="1"/>
        <v/>
      </c>
      <c r="R49" s="65" t="str">
        <f t="shared" si="2"/>
        <v/>
      </c>
    </row>
    <row r="50" spans="1:18" ht="15" hidden="1">
      <c r="A50" s="1" t="str">
        <f>IF(B50="","",SUBTOTAL(3,$B$12:B50))</f>
        <v/>
      </c>
      <c r="B50" s="158"/>
      <c r="C50" s="10" t="str">
        <f>IF(B50="","",IF(ISNA(VLOOKUP($B50,'DANH SÁCH LỚP'!$B$2:$D$968,2,FALSE))=TRUE,"",VLOOKUP($B50,'DANH SÁCH LỚP'!$B$2:$D$968,2,FALSE)))</f>
        <v/>
      </c>
      <c r="D50" s="11" t="str">
        <f>IF(C50="","",IF(ISNA(VLOOKUP($B50,'DANH SÁCH LỚP'!$B$2:$D$968,3,FALSE))=TRUE,"",VLOOKUP($B50,'DANH SÁCH LỚP'!$B$2:$D$968,3,FALSE)))</f>
        <v/>
      </c>
      <c r="E50" s="41"/>
      <c r="F50" s="41"/>
      <c r="G50" s="41"/>
      <c r="H50" s="41"/>
      <c r="I50" s="41"/>
      <c r="J50" s="41"/>
      <c r="K50" s="41"/>
      <c r="L50" s="30" t="str">
        <f t="shared" si="5"/>
        <v/>
      </c>
      <c r="M50" s="76"/>
      <c r="N50" s="65" t="str">
        <f t="shared" si="3"/>
        <v/>
      </c>
      <c r="O50" s="41"/>
      <c r="P50" s="32" t="str">
        <f t="shared" si="4"/>
        <v/>
      </c>
      <c r="Q50" s="63" t="str">
        <f t="shared" si="1"/>
        <v/>
      </c>
      <c r="R50" s="65" t="str">
        <f t="shared" si="2"/>
        <v/>
      </c>
    </row>
    <row r="51" spans="1:18" ht="15" hidden="1">
      <c r="A51" s="1" t="str">
        <f>IF(B51="","",SUBTOTAL(3,$B$12:B51))</f>
        <v/>
      </c>
      <c r="B51" s="158"/>
      <c r="C51" s="10" t="str">
        <f>IF(B51="","",IF(ISNA(VLOOKUP($B51,'DANH SÁCH LỚP'!$B$2:$D$968,2,FALSE))=TRUE,"",VLOOKUP($B51,'DANH SÁCH LỚP'!$B$2:$D$968,2,FALSE)))</f>
        <v/>
      </c>
      <c r="D51" s="11" t="str">
        <f>IF(C51="","",IF(ISNA(VLOOKUP($B51,'DANH SÁCH LỚP'!$B$2:$D$968,3,FALSE))=TRUE,"",VLOOKUP($B51,'DANH SÁCH LỚP'!$B$2:$D$968,3,FALSE)))</f>
        <v/>
      </c>
      <c r="E51" s="41"/>
      <c r="F51" s="41"/>
      <c r="G51" s="41"/>
      <c r="H51" s="41"/>
      <c r="I51" s="41"/>
      <c r="J51" s="41"/>
      <c r="K51" s="41"/>
      <c r="L51" s="30" t="str">
        <f t="shared" si="5"/>
        <v/>
      </c>
      <c r="M51" s="76"/>
      <c r="N51" s="65" t="str">
        <f t="shared" si="3"/>
        <v/>
      </c>
      <c r="O51" s="41"/>
      <c r="P51" s="32" t="str">
        <f t="shared" si="4"/>
        <v/>
      </c>
      <c r="Q51" s="63" t="str">
        <f t="shared" si="1"/>
        <v/>
      </c>
      <c r="R51" s="65" t="str">
        <f t="shared" si="2"/>
        <v/>
      </c>
    </row>
    <row r="52" spans="1:18" ht="15" hidden="1">
      <c r="A52" s="1" t="str">
        <f>IF(B52="","",SUBTOTAL(3,$B$12:B52))</f>
        <v/>
      </c>
      <c r="B52" s="158"/>
      <c r="C52" s="10" t="str">
        <f>IF(B52="","",IF(ISNA(VLOOKUP($B52,'DANH SÁCH LỚP'!$B$2:$D$968,2,FALSE))=TRUE,"",VLOOKUP($B52,'DANH SÁCH LỚP'!$B$2:$D$968,2,FALSE)))</f>
        <v/>
      </c>
      <c r="D52" s="11" t="str">
        <f>IF(C52="","",IF(ISNA(VLOOKUP($B52,'DANH SÁCH LỚP'!$B$2:$D$968,3,FALSE))=TRUE,"",VLOOKUP($B52,'DANH SÁCH LỚP'!$B$2:$D$968,3,FALSE)))</f>
        <v/>
      </c>
      <c r="E52" s="41"/>
      <c r="F52" s="41"/>
      <c r="G52" s="41"/>
      <c r="H52" s="41"/>
      <c r="I52" s="41"/>
      <c r="J52" s="41"/>
      <c r="K52" s="41"/>
      <c r="L52" s="30" t="str">
        <f t="shared" si="5"/>
        <v/>
      </c>
      <c r="M52" s="76"/>
      <c r="N52" s="65" t="str">
        <f t="shared" si="3"/>
        <v/>
      </c>
      <c r="O52" s="41"/>
      <c r="P52" s="32" t="str">
        <f t="shared" si="4"/>
        <v/>
      </c>
      <c r="Q52" s="63" t="str">
        <f t="shared" si="1"/>
        <v/>
      </c>
      <c r="R52" s="65" t="str">
        <f t="shared" si="2"/>
        <v/>
      </c>
    </row>
    <row r="53" spans="1:18" ht="15" hidden="1">
      <c r="A53" s="1" t="str">
        <f>IF(B53="","",SUBTOTAL(3,$B$12:B53))</f>
        <v/>
      </c>
      <c r="B53" s="158"/>
      <c r="C53" s="10" t="str">
        <f>IF(B53="","",IF(ISNA(VLOOKUP($B53,'DANH SÁCH LỚP'!$B$2:$D$968,2,FALSE))=TRUE,"",VLOOKUP($B53,'DANH SÁCH LỚP'!$B$2:$D$968,2,FALSE)))</f>
        <v/>
      </c>
      <c r="D53" s="11" t="str">
        <f>IF(C53="","",IF(ISNA(VLOOKUP($B53,'DANH SÁCH LỚP'!$B$2:$D$968,3,FALSE))=TRUE,"",VLOOKUP($B53,'DANH SÁCH LỚP'!$B$2:$D$968,3,FALSE)))</f>
        <v/>
      </c>
      <c r="E53" s="41"/>
      <c r="F53" s="41"/>
      <c r="G53" s="41"/>
      <c r="H53" s="41"/>
      <c r="I53" s="41"/>
      <c r="J53" s="41"/>
      <c r="K53" s="41"/>
      <c r="L53" s="30" t="str">
        <f t="shared" si="5"/>
        <v/>
      </c>
      <c r="M53" s="76"/>
      <c r="N53" s="65" t="str">
        <f t="shared" si="3"/>
        <v/>
      </c>
      <c r="O53" s="41"/>
      <c r="P53" s="32" t="str">
        <f t="shared" si="4"/>
        <v/>
      </c>
      <c r="Q53" s="63" t="str">
        <f t="shared" si="1"/>
        <v/>
      </c>
      <c r="R53" s="65" t="str">
        <f t="shared" si="2"/>
        <v/>
      </c>
    </row>
    <row r="54" spans="1:18" ht="15" hidden="1">
      <c r="A54" s="1" t="str">
        <f>IF(B54="","",SUBTOTAL(3,$B$12:B54))</f>
        <v/>
      </c>
      <c r="B54" s="158"/>
      <c r="C54" s="10" t="str">
        <f>IF(B54="","",IF(ISNA(VLOOKUP($B54,'DANH SÁCH LỚP'!$B$2:$D$968,2,FALSE))=TRUE,"",VLOOKUP($B54,'DANH SÁCH LỚP'!$B$2:$D$968,2,FALSE)))</f>
        <v/>
      </c>
      <c r="D54" s="11" t="str">
        <f>IF(C54="","",IF(ISNA(VLOOKUP($B54,'DANH SÁCH LỚP'!$B$2:$D$968,3,FALSE))=TRUE,"",VLOOKUP($B54,'DANH SÁCH LỚP'!$B$2:$D$968,3,FALSE)))</f>
        <v/>
      </c>
      <c r="E54" s="41"/>
      <c r="F54" s="41"/>
      <c r="G54" s="41"/>
      <c r="H54" s="41"/>
      <c r="I54" s="41"/>
      <c r="J54" s="41"/>
      <c r="K54" s="41"/>
      <c r="L54" s="30" t="str">
        <f t="shared" si="5"/>
        <v/>
      </c>
      <c r="M54" s="76"/>
      <c r="N54" s="65" t="str">
        <f t="shared" si="3"/>
        <v/>
      </c>
      <c r="O54" s="41"/>
      <c r="P54" s="32" t="str">
        <f t="shared" si="4"/>
        <v/>
      </c>
      <c r="Q54" s="63" t="str">
        <f t="shared" si="1"/>
        <v/>
      </c>
      <c r="R54" s="65" t="str">
        <f t="shared" si="2"/>
        <v/>
      </c>
    </row>
    <row r="55" spans="1:18" ht="15" hidden="1">
      <c r="A55" s="1" t="str">
        <f>IF(B55="","",SUBTOTAL(3,$B$12:B55))</f>
        <v/>
      </c>
      <c r="B55" s="158"/>
      <c r="C55" s="10" t="str">
        <f>IF(B55="","",IF(ISNA(VLOOKUP($B55,'DANH SÁCH LỚP'!$B$2:$D$968,2,FALSE))=TRUE,"",VLOOKUP($B55,'DANH SÁCH LỚP'!$B$2:$D$968,2,FALSE)))</f>
        <v/>
      </c>
      <c r="D55" s="11" t="str">
        <f>IF(C55="","",IF(ISNA(VLOOKUP($B55,'DANH SÁCH LỚP'!$B$2:$D$968,3,FALSE))=TRUE,"",VLOOKUP($B55,'DANH SÁCH LỚP'!$B$2:$D$968,3,FALSE)))</f>
        <v/>
      </c>
      <c r="E55" s="41"/>
      <c r="F55" s="41"/>
      <c r="G55" s="41"/>
      <c r="H55" s="41"/>
      <c r="I55" s="41"/>
      <c r="J55" s="41"/>
      <c r="K55" s="41"/>
      <c r="L55" s="30" t="str">
        <f t="shared" si="5"/>
        <v/>
      </c>
      <c r="M55" s="76"/>
      <c r="N55" s="65" t="str">
        <f t="shared" si="3"/>
        <v/>
      </c>
      <c r="O55" s="41"/>
      <c r="P55" s="32" t="str">
        <f t="shared" si="4"/>
        <v/>
      </c>
      <c r="Q55" s="63" t="str">
        <f t="shared" si="1"/>
        <v/>
      </c>
      <c r="R55" s="65" t="str">
        <f t="shared" si="2"/>
        <v/>
      </c>
    </row>
    <row r="56" spans="1:18" ht="15" hidden="1">
      <c r="A56" s="1" t="str">
        <f>IF(B56="","",SUBTOTAL(3,$B$12:B56))</f>
        <v/>
      </c>
      <c r="B56" s="158"/>
      <c r="C56" s="10" t="str">
        <f>IF(B56="","",IF(ISNA(VLOOKUP($B56,'DANH SÁCH LỚP'!$B$2:$D$968,2,FALSE))=TRUE,"",VLOOKUP($B56,'DANH SÁCH LỚP'!$B$2:$D$968,2,FALSE)))</f>
        <v/>
      </c>
      <c r="D56" s="11" t="str">
        <f>IF(C56="","",IF(ISNA(VLOOKUP($B56,'DANH SÁCH LỚP'!$B$2:$D$968,3,FALSE))=TRUE,"",VLOOKUP($B56,'DANH SÁCH LỚP'!$B$2:$D$968,3,FALSE)))</f>
        <v/>
      </c>
      <c r="E56" s="41"/>
      <c r="F56" s="41"/>
      <c r="G56" s="41"/>
      <c r="H56" s="41"/>
      <c r="I56" s="41"/>
      <c r="J56" s="41"/>
      <c r="K56" s="41"/>
      <c r="L56" s="30" t="str">
        <f t="shared" si="5"/>
        <v/>
      </c>
      <c r="M56" s="76"/>
      <c r="N56" s="65" t="str">
        <f t="shared" si="3"/>
        <v/>
      </c>
      <c r="O56" s="41"/>
      <c r="P56" s="32" t="str">
        <f t="shared" si="4"/>
        <v/>
      </c>
      <c r="Q56" s="63" t="str">
        <f t="shared" si="1"/>
        <v/>
      </c>
      <c r="R56" s="65" t="str">
        <f t="shared" si="2"/>
        <v/>
      </c>
    </row>
    <row r="57" spans="1:18" ht="10.5" hidden="1" customHeight="1">
      <c r="A57" s="1" t="str">
        <f>IF(B57="","",SUBTOTAL(3,$B$12:B57))</f>
        <v/>
      </c>
      <c r="B57" s="158"/>
      <c r="C57" s="10" t="str">
        <f>IF(B57="","",IF(ISNA(VLOOKUP($B57,'DANH SÁCH LỚP'!$B$2:$D$968,2,FALSE))=TRUE,"",VLOOKUP($B57,'DANH SÁCH LỚP'!$B$2:$D$968,2,FALSE)))</f>
        <v/>
      </c>
      <c r="D57" s="11" t="str">
        <f>IF(C57="","",IF(ISNA(VLOOKUP($B57,'DANH SÁCH LỚP'!$B$2:$D$968,3,FALSE))=TRUE,"",VLOOKUP($B57,'DANH SÁCH LỚP'!$B$2:$D$968,3,FALSE)))</f>
        <v/>
      </c>
      <c r="E57" s="41"/>
      <c r="F57" s="41"/>
      <c r="G57" s="41"/>
      <c r="H57" s="41"/>
      <c r="I57" s="41"/>
      <c r="J57" s="41"/>
      <c r="K57" s="41"/>
      <c r="L57" s="30" t="str">
        <f t="shared" si="5"/>
        <v/>
      </c>
      <c r="M57" s="76"/>
      <c r="N57" s="65" t="str">
        <f t="shared" si="3"/>
        <v/>
      </c>
      <c r="O57" s="41"/>
      <c r="P57" s="32" t="str">
        <f t="shared" si="4"/>
        <v/>
      </c>
      <c r="Q57" s="63" t="str">
        <f t="shared" si="1"/>
        <v/>
      </c>
      <c r="R57" s="65" t="str">
        <f t="shared" si="2"/>
        <v/>
      </c>
    </row>
    <row r="58" spans="1:18" ht="15" hidden="1">
      <c r="A58" s="1" t="str">
        <f>IF(B58="","",SUBTOTAL(3,$B$12:B58))</f>
        <v/>
      </c>
      <c r="B58" s="158"/>
      <c r="C58" s="10" t="str">
        <f>IF(B58="","",IF(ISNA(VLOOKUP($B58,'DANH SÁCH LỚP'!$B$2:$D$968,2,FALSE))=TRUE,"",VLOOKUP($B58,'DANH SÁCH LỚP'!$B$2:$D$968,2,FALSE)))</f>
        <v/>
      </c>
      <c r="D58" s="11" t="str">
        <f>IF(C58="","",IF(ISNA(VLOOKUP($B58,'DANH SÁCH LỚP'!$B$2:$D$968,3,FALSE))=TRUE,"",VLOOKUP($B58,'DANH SÁCH LỚP'!$B$2:$D$968,3,FALSE)))</f>
        <v/>
      </c>
      <c r="E58" s="41"/>
      <c r="F58" s="41"/>
      <c r="G58" s="41"/>
      <c r="H58" s="41"/>
      <c r="I58" s="41"/>
      <c r="J58" s="41"/>
      <c r="K58" s="41"/>
      <c r="L58" s="30" t="str">
        <f t="shared" si="5"/>
        <v/>
      </c>
      <c r="M58" s="76"/>
      <c r="N58" s="65" t="str">
        <f t="shared" si="3"/>
        <v/>
      </c>
      <c r="O58" s="41"/>
      <c r="P58" s="32" t="str">
        <f t="shared" si="4"/>
        <v/>
      </c>
      <c r="Q58" s="63" t="str">
        <f t="shared" si="1"/>
        <v/>
      </c>
      <c r="R58" s="65" t="str">
        <f t="shared" si="2"/>
        <v/>
      </c>
    </row>
    <row r="59" spans="1:18" ht="15" hidden="1">
      <c r="A59" s="1" t="str">
        <f>IF(B59="","",SUBTOTAL(3,$B$12:B59))</f>
        <v/>
      </c>
      <c r="B59" s="158"/>
      <c r="C59" s="10" t="str">
        <f>IF(B59="","",IF(ISNA(VLOOKUP($B59,'DANH SÁCH LỚP'!$B$2:$D$968,2,FALSE))=TRUE,"",VLOOKUP($B59,'DANH SÁCH LỚP'!$B$2:$D$968,2,FALSE)))</f>
        <v/>
      </c>
      <c r="D59" s="11" t="str">
        <f>IF(C59="","",IF(ISNA(VLOOKUP($B59,'DANH SÁCH LỚP'!$B$2:$D$968,3,FALSE))=TRUE,"",VLOOKUP($B59,'DANH SÁCH LỚP'!$B$2:$D$968,3,FALSE)))</f>
        <v/>
      </c>
      <c r="E59" s="41"/>
      <c r="F59" s="41"/>
      <c r="G59" s="41"/>
      <c r="H59" s="41"/>
      <c r="I59" s="41"/>
      <c r="J59" s="41"/>
      <c r="K59" s="41"/>
      <c r="L59" s="30" t="str">
        <f t="shared" si="5"/>
        <v/>
      </c>
      <c r="M59" s="76"/>
      <c r="N59" s="65" t="str">
        <f t="shared" si="3"/>
        <v/>
      </c>
      <c r="O59" s="41"/>
      <c r="P59" s="32" t="str">
        <f t="shared" si="4"/>
        <v/>
      </c>
      <c r="Q59" s="63" t="str">
        <f t="shared" si="1"/>
        <v/>
      </c>
      <c r="R59" s="65" t="str">
        <f t="shared" si="2"/>
        <v/>
      </c>
    </row>
    <row r="60" spans="1:18" ht="15" hidden="1">
      <c r="A60" s="1" t="str">
        <f>IF(B60="","",SUBTOTAL(3,$B$12:B60))</f>
        <v/>
      </c>
      <c r="B60" s="158"/>
      <c r="C60" s="10" t="str">
        <f>IF(B60="","",IF(ISNA(VLOOKUP($B60,'DANH SÁCH LỚP'!$B$2:$D$968,2,FALSE))=TRUE,"",VLOOKUP($B60,'DANH SÁCH LỚP'!$B$2:$D$968,2,FALSE)))</f>
        <v/>
      </c>
      <c r="D60" s="11" t="str">
        <f>IF(C60="","",IF(ISNA(VLOOKUP($B60,'DANH SÁCH LỚP'!$B$2:$D$968,3,FALSE))=TRUE,"",VLOOKUP($B60,'DANH SÁCH LỚP'!$B$2:$D$968,3,FALSE)))</f>
        <v/>
      </c>
      <c r="E60" s="41"/>
      <c r="F60" s="41"/>
      <c r="G60" s="41"/>
      <c r="H60" s="41"/>
      <c r="I60" s="41"/>
      <c r="J60" s="41"/>
      <c r="K60" s="41"/>
      <c r="L60" s="30" t="str">
        <f t="shared" si="5"/>
        <v/>
      </c>
      <c r="M60" s="76"/>
      <c r="N60" s="65" t="str">
        <f t="shared" si="3"/>
        <v/>
      </c>
      <c r="O60" s="41"/>
      <c r="P60" s="32" t="str">
        <f t="shared" si="4"/>
        <v/>
      </c>
      <c r="Q60" s="63" t="str">
        <f t="shared" si="1"/>
        <v/>
      </c>
      <c r="R60" s="65" t="str">
        <f t="shared" si="2"/>
        <v/>
      </c>
    </row>
    <row r="61" spans="1:18" ht="15" hidden="1">
      <c r="A61" s="1" t="str">
        <f>IF(B61="","",SUBTOTAL(3,$B$12:B61))</f>
        <v/>
      </c>
      <c r="B61" s="158"/>
      <c r="C61" s="10" t="str">
        <f>IF(B61="","",IF(ISNA(VLOOKUP($B61,'DANH SÁCH LỚP'!$B$2:$D$968,2,FALSE))=TRUE,"",VLOOKUP($B61,'DANH SÁCH LỚP'!$B$2:$D$968,2,FALSE)))</f>
        <v/>
      </c>
      <c r="D61" s="11" t="str">
        <f>IF(C61="","",IF(ISNA(VLOOKUP($B61,'DANH SÁCH LỚP'!$B$2:$D$968,3,FALSE))=TRUE,"",VLOOKUP($B61,'DANH SÁCH LỚP'!$B$2:$D$968,3,FALSE)))</f>
        <v/>
      </c>
      <c r="E61" s="41"/>
      <c r="F61" s="41"/>
      <c r="G61" s="41"/>
      <c r="H61" s="41"/>
      <c r="I61" s="41"/>
      <c r="J61" s="41"/>
      <c r="K61" s="41"/>
      <c r="L61" s="30" t="str">
        <f t="shared" si="5"/>
        <v/>
      </c>
      <c r="M61" s="76"/>
      <c r="N61" s="65" t="str">
        <f t="shared" si="3"/>
        <v/>
      </c>
      <c r="O61" s="41"/>
      <c r="P61" s="32" t="str">
        <f t="shared" si="4"/>
        <v/>
      </c>
      <c r="Q61" s="63" t="str">
        <f t="shared" si="1"/>
        <v/>
      </c>
      <c r="R61" s="65" t="str">
        <f t="shared" si="2"/>
        <v/>
      </c>
    </row>
    <row r="62" spans="1:18" ht="15" hidden="1">
      <c r="A62" s="1" t="str">
        <f>IF(B62="","",SUBTOTAL(3,$B$12:B62))</f>
        <v/>
      </c>
      <c r="B62" s="158"/>
      <c r="C62" s="10" t="str">
        <f>IF(B62="","",IF(ISNA(VLOOKUP($B62,'DANH SÁCH LỚP'!$B$2:$D$968,2,FALSE))=TRUE,"",VLOOKUP($B62,'DANH SÁCH LỚP'!$B$2:$D$968,2,FALSE)))</f>
        <v/>
      </c>
      <c r="D62" s="11" t="str">
        <f>IF(C62="","",IF(ISNA(VLOOKUP($B62,'DANH SÁCH LỚP'!$B$2:$D$968,3,FALSE))=TRUE,"",VLOOKUP($B62,'DANH SÁCH LỚP'!$B$2:$D$968,3,FALSE)))</f>
        <v/>
      </c>
      <c r="E62" s="41"/>
      <c r="F62" s="41"/>
      <c r="G62" s="41"/>
      <c r="H62" s="41"/>
      <c r="I62" s="41"/>
      <c r="J62" s="41"/>
      <c r="K62" s="41"/>
      <c r="L62" s="30" t="str">
        <f t="shared" si="5"/>
        <v/>
      </c>
      <c r="M62" s="76"/>
      <c r="N62" s="65" t="str">
        <f t="shared" si="3"/>
        <v/>
      </c>
      <c r="O62" s="41"/>
      <c r="P62" s="32" t="str">
        <f t="shared" si="4"/>
        <v/>
      </c>
      <c r="Q62" s="63" t="str">
        <f t="shared" si="1"/>
        <v/>
      </c>
      <c r="R62" s="65" t="str">
        <f t="shared" si="2"/>
        <v/>
      </c>
    </row>
    <row r="63" spans="1:18" ht="15" hidden="1">
      <c r="A63" s="1" t="str">
        <f>IF(B63="","",SUBTOTAL(3,$B$12:B63))</f>
        <v/>
      </c>
      <c r="B63" s="158"/>
      <c r="C63" s="10" t="str">
        <f>IF(B63="","",IF(ISNA(VLOOKUP($B63,'DANH SÁCH LỚP'!$B$2:$D$968,2,FALSE))=TRUE,"",VLOOKUP($B63,'DANH SÁCH LỚP'!$B$2:$D$968,2,FALSE)))</f>
        <v/>
      </c>
      <c r="D63" s="11" t="str">
        <f>IF(C63="","",IF(ISNA(VLOOKUP($B63,'DANH SÁCH LỚP'!$B$2:$D$968,3,FALSE))=TRUE,"",VLOOKUP($B63,'DANH SÁCH LỚP'!$B$2:$D$968,3,FALSE)))</f>
        <v/>
      </c>
      <c r="E63" s="41"/>
      <c r="F63" s="41"/>
      <c r="G63" s="41"/>
      <c r="H63" s="41"/>
      <c r="I63" s="41"/>
      <c r="J63" s="41"/>
      <c r="K63" s="41"/>
      <c r="L63" s="30" t="str">
        <f t="shared" si="5"/>
        <v/>
      </c>
      <c r="M63" s="76"/>
      <c r="N63" s="65" t="str">
        <f t="shared" si="3"/>
        <v/>
      </c>
      <c r="O63" s="41"/>
      <c r="P63" s="32" t="str">
        <f t="shared" si="4"/>
        <v/>
      </c>
      <c r="Q63" s="63" t="str">
        <f t="shared" si="1"/>
        <v/>
      </c>
      <c r="R63" s="65" t="str">
        <f t="shared" si="2"/>
        <v/>
      </c>
    </row>
    <row r="64" spans="1:18" ht="15" hidden="1">
      <c r="A64" s="1" t="str">
        <f>IF(B64="","",SUBTOTAL(3,$B$12:B64))</f>
        <v/>
      </c>
      <c r="B64" s="158"/>
      <c r="C64" s="10" t="str">
        <f>IF(B64="","",IF(ISNA(VLOOKUP($B64,'DANH SÁCH LỚP'!$B$2:$D$968,2,FALSE))=TRUE,"",VLOOKUP($B64,'DANH SÁCH LỚP'!$B$2:$D$968,2,FALSE)))</f>
        <v/>
      </c>
      <c r="D64" s="11" t="str">
        <f>IF(C64="","",IF(ISNA(VLOOKUP($B64,'DANH SÁCH LỚP'!$B$2:$D$968,3,FALSE))=TRUE,"",VLOOKUP($B64,'DANH SÁCH LỚP'!$B$2:$D$968,3,FALSE)))</f>
        <v/>
      </c>
      <c r="E64" s="41"/>
      <c r="F64" s="41"/>
      <c r="G64" s="41"/>
      <c r="H64" s="41"/>
      <c r="I64" s="41"/>
      <c r="J64" s="41"/>
      <c r="K64" s="41"/>
      <c r="L64" s="30" t="str">
        <f t="shared" si="5"/>
        <v/>
      </c>
      <c r="M64" s="76"/>
      <c r="N64" s="65" t="str">
        <f t="shared" si="3"/>
        <v/>
      </c>
      <c r="O64" s="41"/>
      <c r="P64" s="32" t="str">
        <f t="shared" si="4"/>
        <v/>
      </c>
      <c r="Q64" s="63" t="str">
        <f t="shared" si="1"/>
        <v/>
      </c>
      <c r="R64" s="65" t="str">
        <f t="shared" si="2"/>
        <v/>
      </c>
    </row>
    <row r="65" spans="1:18" ht="15" hidden="1">
      <c r="A65" s="1" t="str">
        <f>IF(B65="","",SUBTOTAL(3,$B$12:B65))</f>
        <v/>
      </c>
      <c r="B65" s="158"/>
      <c r="C65" s="10" t="str">
        <f>IF(B65="","",IF(ISNA(VLOOKUP($B65,'DANH SÁCH LỚP'!$B$2:$D$968,2,FALSE))=TRUE,"",VLOOKUP($B65,'DANH SÁCH LỚP'!$B$2:$D$968,2,FALSE)))</f>
        <v/>
      </c>
      <c r="D65" s="11" t="str">
        <f>IF(C65="","",IF(ISNA(VLOOKUP($B65,'DANH SÁCH LỚP'!$B$2:$D$968,3,FALSE))=TRUE,"",VLOOKUP($B65,'DANH SÁCH LỚP'!$B$2:$D$968,3,FALSE)))</f>
        <v/>
      </c>
      <c r="E65" s="41"/>
      <c r="F65" s="41"/>
      <c r="G65" s="41"/>
      <c r="H65" s="41"/>
      <c r="I65" s="41"/>
      <c r="J65" s="41"/>
      <c r="K65" s="41"/>
      <c r="L65" s="30" t="str">
        <f t="shared" si="5"/>
        <v/>
      </c>
      <c r="M65" s="76"/>
      <c r="N65" s="65" t="str">
        <f t="shared" si="3"/>
        <v/>
      </c>
      <c r="O65" s="41"/>
      <c r="P65" s="32" t="str">
        <f t="shared" si="4"/>
        <v/>
      </c>
      <c r="Q65" s="63" t="str">
        <f t="shared" si="1"/>
        <v/>
      </c>
      <c r="R65" s="65" t="str">
        <f t="shared" si="2"/>
        <v/>
      </c>
    </row>
    <row r="66" spans="1:18" ht="15" hidden="1">
      <c r="A66" s="1" t="str">
        <f>IF(B66="","",SUBTOTAL(3,$B$12:B66))</f>
        <v/>
      </c>
      <c r="B66" s="158"/>
      <c r="C66" s="10" t="str">
        <f>IF(B66="","",IF(ISNA(VLOOKUP($B66,'DANH SÁCH LỚP'!$B$2:$D$968,2,FALSE))=TRUE,"",VLOOKUP($B66,'DANH SÁCH LỚP'!$B$2:$D$968,2,FALSE)))</f>
        <v/>
      </c>
      <c r="D66" s="11" t="str">
        <f>IF(C66="","",IF(ISNA(VLOOKUP($B66,'DANH SÁCH LỚP'!$B$2:$D$968,3,FALSE))=TRUE,"",VLOOKUP($B66,'DANH SÁCH LỚP'!$B$2:$D$968,3,FALSE)))</f>
        <v/>
      </c>
      <c r="E66" s="41"/>
      <c r="F66" s="41"/>
      <c r="G66" s="41"/>
      <c r="H66" s="41"/>
      <c r="I66" s="41"/>
      <c r="J66" s="41"/>
      <c r="K66" s="41"/>
      <c r="L66" s="30" t="str">
        <f t="shared" si="5"/>
        <v/>
      </c>
      <c r="M66" s="76"/>
      <c r="N66" s="65" t="str">
        <f t="shared" si="3"/>
        <v/>
      </c>
      <c r="O66" s="41"/>
      <c r="P66" s="32" t="str">
        <f t="shared" si="4"/>
        <v/>
      </c>
      <c r="Q66" s="63" t="str">
        <f t="shared" si="1"/>
        <v/>
      </c>
      <c r="R66" s="65" t="str">
        <f t="shared" si="2"/>
        <v/>
      </c>
    </row>
    <row r="67" spans="1:18" ht="15.75" hidden="1" customHeight="1">
      <c r="A67" s="1" t="str">
        <f>IF(B67="","",SUBTOTAL(3,$B$12:B67))</f>
        <v/>
      </c>
      <c r="B67" s="158"/>
      <c r="C67" s="10" t="str">
        <f>IF(B67="","",IF(ISNA(VLOOKUP($B67,'DANH SÁCH LỚP'!$B$2:$D$968,2,FALSE))=TRUE,"",VLOOKUP($B67,'DANH SÁCH LỚP'!$B$2:$D$968,2,FALSE)))</f>
        <v/>
      </c>
      <c r="D67" s="11" t="str">
        <f>IF(C67="","",IF(ISNA(VLOOKUP($B67,'DANH SÁCH LỚP'!$B$2:$D$968,3,FALSE))=TRUE,"",VLOOKUP($B67,'DANH SÁCH LỚP'!$B$2:$D$968,3,FALSE)))</f>
        <v/>
      </c>
      <c r="E67" s="41"/>
      <c r="F67" s="41"/>
      <c r="G67" s="41"/>
      <c r="H67" s="41"/>
      <c r="I67" s="41"/>
      <c r="J67" s="41"/>
      <c r="K67" s="41"/>
      <c r="L67" s="30" t="str">
        <f t="shared" si="5"/>
        <v/>
      </c>
      <c r="M67" s="76"/>
      <c r="N67" s="65" t="str">
        <f t="shared" si="3"/>
        <v/>
      </c>
      <c r="O67" s="41"/>
      <c r="P67" s="32" t="str">
        <f t="shared" si="4"/>
        <v/>
      </c>
      <c r="Q67" s="63" t="str">
        <f t="shared" si="1"/>
        <v/>
      </c>
      <c r="R67" s="65" t="str">
        <f t="shared" si="2"/>
        <v/>
      </c>
    </row>
    <row r="68" spans="1:18" ht="15" hidden="1">
      <c r="A68" s="1" t="str">
        <f>IF(B68="","",SUBTOTAL(3,$B$12:B68))</f>
        <v/>
      </c>
      <c r="B68" s="158"/>
      <c r="C68" s="10" t="str">
        <f>IF(B68="","",IF(ISNA(VLOOKUP($B68,'DANH SÁCH LỚP'!$B$2:$D$968,2,FALSE))=TRUE,"",VLOOKUP($B68,'DANH SÁCH LỚP'!$B$2:$D$968,2,FALSE)))</f>
        <v/>
      </c>
      <c r="D68" s="11" t="str">
        <f>IF(C68="","",IF(ISNA(VLOOKUP($B68,'DANH SÁCH LỚP'!$B$2:$D$968,3,FALSE))=TRUE,"",VLOOKUP($B68,'DANH SÁCH LỚP'!$B$2:$D$968,3,FALSE)))</f>
        <v/>
      </c>
      <c r="E68" s="41"/>
      <c r="F68" s="41"/>
      <c r="G68" s="41"/>
      <c r="H68" s="41"/>
      <c r="I68" s="41"/>
      <c r="J68" s="41"/>
      <c r="K68" s="41"/>
      <c r="L68" s="30" t="str">
        <f t="shared" si="5"/>
        <v/>
      </c>
      <c r="M68" s="76"/>
      <c r="N68" s="65" t="str">
        <f t="shared" si="3"/>
        <v/>
      </c>
      <c r="O68" s="41"/>
      <c r="P68" s="32" t="str">
        <f t="shared" si="4"/>
        <v/>
      </c>
      <c r="Q68" s="63" t="str">
        <f t="shared" si="1"/>
        <v/>
      </c>
      <c r="R68" s="65" t="str">
        <f t="shared" si="2"/>
        <v/>
      </c>
    </row>
    <row r="69" spans="1:18" ht="15" hidden="1">
      <c r="A69" s="1" t="str">
        <f>IF(B69="","",SUBTOTAL(3,$B$12:B69))</f>
        <v/>
      </c>
      <c r="B69" s="158"/>
      <c r="C69" s="10" t="str">
        <f>IF(B69="","",IF(ISNA(VLOOKUP($B69,'DANH SÁCH LỚP'!$B$2:$D$968,2,FALSE))=TRUE,"",VLOOKUP($B69,'DANH SÁCH LỚP'!$B$2:$D$968,2,FALSE)))</f>
        <v/>
      </c>
      <c r="D69" s="11" t="str">
        <f>IF(C69="","",IF(ISNA(VLOOKUP($B69,'DANH SÁCH LỚP'!$B$2:$D$968,3,FALSE))=TRUE,"",VLOOKUP($B69,'DANH SÁCH LỚP'!$B$2:$D$968,3,FALSE)))</f>
        <v/>
      </c>
      <c r="E69" s="41"/>
      <c r="F69" s="41"/>
      <c r="G69" s="41"/>
      <c r="H69" s="41"/>
      <c r="I69" s="41"/>
      <c r="J69" s="41"/>
      <c r="K69" s="41"/>
      <c r="L69" s="30" t="str">
        <f t="shared" si="5"/>
        <v/>
      </c>
      <c r="M69" s="76"/>
      <c r="N69" s="65" t="str">
        <f t="shared" si="3"/>
        <v/>
      </c>
      <c r="O69" s="41"/>
      <c r="P69" s="32" t="str">
        <f t="shared" si="4"/>
        <v/>
      </c>
      <c r="Q69" s="63" t="str">
        <f t="shared" si="1"/>
        <v/>
      </c>
      <c r="R69" s="65" t="str">
        <f t="shared" si="2"/>
        <v/>
      </c>
    </row>
    <row r="70" spans="1:18" ht="15" hidden="1">
      <c r="A70" s="1" t="str">
        <f>IF(B70="","",SUBTOTAL(3,$B$12:B70))</f>
        <v/>
      </c>
      <c r="B70" s="158"/>
      <c r="C70" s="10" t="str">
        <f>IF(B70="","",IF(ISNA(VLOOKUP($B70,'DANH SÁCH LỚP'!$B$2:$D$968,2,FALSE))=TRUE,"",VLOOKUP($B70,'DANH SÁCH LỚP'!$B$2:$D$968,2,FALSE)))</f>
        <v/>
      </c>
      <c r="D70" s="11" t="str">
        <f>IF(C70="","",IF(ISNA(VLOOKUP($B70,'DANH SÁCH LỚP'!$B$2:$D$968,3,FALSE))=TRUE,"",VLOOKUP($B70,'DANH SÁCH LỚP'!$B$2:$D$968,3,FALSE)))</f>
        <v/>
      </c>
      <c r="E70" s="41"/>
      <c r="F70" s="41"/>
      <c r="G70" s="41"/>
      <c r="H70" s="41"/>
      <c r="I70" s="41"/>
      <c r="J70" s="41"/>
      <c r="K70" s="41"/>
      <c r="L70" s="30" t="str">
        <f t="shared" si="5"/>
        <v/>
      </c>
      <c r="M70" s="76"/>
      <c r="N70" s="65" t="str">
        <f t="shared" si="3"/>
        <v/>
      </c>
      <c r="O70" s="41"/>
      <c r="P70" s="32" t="str">
        <f t="shared" si="4"/>
        <v/>
      </c>
      <c r="Q70" s="63" t="str">
        <f t="shared" si="1"/>
        <v/>
      </c>
      <c r="R70" s="65" t="str">
        <f t="shared" si="2"/>
        <v/>
      </c>
    </row>
    <row r="71" spans="1:18" ht="15" hidden="1">
      <c r="A71" s="1" t="str">
        <f>IF(B71="","",SUBTOTAL(3,$B$12:B71))</f>
        <v/>
      </c>
      <c r="B71" s="158"/>
      <c r="C71" s="10" t="str">
        <f>IF(B71="","",IF(ISNA(VLOOKUP($B71,'DANH SÁCH LỚP'!$B$2:$D$968,2,FALSE))=TRUE,"",VLOOKUP($B71,'DANH SÁCH LỚP'!$B$2:$D$968,2,FALSE)))</f>
        <v/>
      </c>
      <c r="D71" s="11" t="str">
        <f>IF(C71="","",IF(ISNA(VLOOKUP($B71,'DANH SÁCH LỚP'!$B$2:$D$968,3,FALSE))=TRUE,"",VLOOKUP($B71,'DANH SÁCH LỚP'!$B$2:$D$968,3,FALSE)))</f>
        <v/>
      </c>
      <c r="E71" s="41"/>
      <c r="F71" s="41"/>
      <c r="G71" s="41"/>
      <c r="H71" s="41"/>
      <c r="I71" s="41"/>
      <c r="J71" s="41"/>
      <c r="K71" s="41"/>
      <c r="L71" s="30" t="str">
        <f t="shared" si="5"/>
        <v/>
      </c>
      <c r="M71" s="76"/>
      <c r="N71" s="65" t="str">
        <f t="shared" si="3"/>
        <v/>
      </c>
      <c r="O71" s="41"/>
      <c r="P71" s="32" t="str">
        <f t="shared" si="4"/>
        <v/>
      </c>
      <c r="Q71" s="63" t="str">
        <f t="shared" si="1"/>
        <v/>
      </c>
      <c r="R71" s="65" t="str">
        <f t="shared" si="2"/>
        <v/>
      </c>
    </row>
    <row r="72" spans="1:18" ht="0.75" hidden="1" customHeight="1">
      <c r="A72" s="1" t="str">
        <f>IF(B72="","",SUBTOTAL(3,$B$12:B72))</f>
        <v/>
      </c>
      <c r="B72" s="158"/>
      <c r="C72" s="10" t="str">
        <f>IF(B72="","",IF(ISNA(VLOOKUP($B72,'DANH SÁCH LỚP'!$B$2:$D$968,2,FALSE))=TRUE,"",VLOOKUP($B72,'DANH SÁCH LỚP'!$B$2:$D$968,2,FALSE)))</f>
        <v/>
      </c>
      <c r="D72" s="11" t="str">
        <f>IF(C72="","",IF(ISNA(VLOOKUP($B72,'DANH SÁCH LỚP'!$B$2:$D$968,3,FALSE))=TRUE,"",VLOOKUP($B72,'DANH SÁCH LỚP'!$B$2:$D$968,3,FALSE)))</f>
        <v/>
      </c>
      <c r="E72" s="41"/>
      <c r="F72" s="41"/>
      <c r="G72" s="41"/>
      <c r="H72" s="41"/>
      <c r="I72" s="41"/>
      <c r="J72" s="41"/>
      <c r="K72" s="41"/>
      <c r="L72" s="30" t="str">
        <f t="shared" si="5"/>
        <v/>
      </c>
      <c r="M72" s="76"/>
      <c r="N72" s="65" t="str">
        <f t="shared" si="3"/>
        <v/>
      </c>
      <c r="O72" s="41"/>
      <c r="P72" s="32" t="str">
        <f t="shared" si="4"/>
        <v/>
      </c>
      <c r="Q72" s="63" t="str">
        <f t="shared" si="1"/>
        <v/>
      </c>
      <c r="R72" s="65" t="str">
        <f t="shared" si="2"/>
        <v/>
      </c>
    </row>
    <row r="73" spans="1:18" ht="15" hidden="1">
      <c r="A73" s="1" t="str">
        <f>IF(B73="","",SUBTOTAL(3,$B$12:B73))</f>
        <v/>
      </c>
      <c r="B73" s="158"/>
      <c r="C73" s="10" t="str">
        <f>IF(B73="","",IF(ISNA(VLOOKUP($B73,'DANH SÁCH LỚP'!$B$2:$D$968,2,FALSE))=TRUE,"",VLOOKUP($B73,'DANH SÁCH LỚP'!$B$2:$D$968,2,FALSE)))</f>
        <v/>
      </c>
      <c r="D73" s="11" t="str">
        <f>IF(C73="","",IF(ISNA(VLOOKUP($B73,'DANH SÁCH LỚP'!$B$2:$D$968,3,FALSE))=TRUE,"",VLOOKUP($B73,'DANH SÁCH LỚP'!$B$2:$D$968,3,FALSE)))</f>
        <v/>
      </c>
      <c r="E73" s="41"/>
      <c r="F73" s="41"/>
      <c r="G73" s="41"/>
      <c r="H73" s="41"/>
      <c r="I73" s="41"/>
      <c r="J73" s="41"/>
      <c r="K73" s="41"/>
      <c r="L73" s="30" t="str">
        <f t="shared" si="5"/>
        <v/>
      </c>
      <c r="M73" s="76"/>
      <c r="N73" s="65" t="str">
        <f t="shared" si="3"/>
        <v/>
      </c>
      <c r="O73" s="41"/>
      <c r="P73" s="32" t="str">
        <f t="shared" si="4"/>
        <v/>
      </c>
      <c r="Q73" s="63" t="str">
        <f t="shared" si="1"/>
        <v/>
      </c>
      <c r="R73" s="65" t="str">
        <f t="shared" si="2"/>
        <v/>
      </c>
    </row>
    <row r="74" spans="1:18" ht="15" hidden="1">
      <c r="A74" s="1" t="str">
        <f>IF(B74="","",SUBTOTAL(3,$B$12:B74))</f>
        <v/>
      </c>
      <c r="B74" s="158"/>
      <c r="C74" s="10" t="str">
        <f>IF(B74="","",IF(ISNA(VLOOKUP($B74,'DANH SÁCH LỚP'!$B$2:$D$968,2,FALSE))=TRUE,"",VLOOKUP($B74,'DANH SÁCH LỚP'!$B$2:$D$968,2,FALSE)))</f>
        <v/>
      </c>
      <c r="D74" s="11" t="str">
        <f>IF(C74="","",IF(ISNA(VLOOKUP($B74,'DANH SÁCH LỚP'!$B$2:$D$968,3,FALSE))=TRUE,"",VLOOKUP($B74,'DANH SÁCH LỚP'!$B$2:$D$968,3,FALSE)))</f>
        <v/>
      </c>
      <c r="E74" s="41"/>
      <c r="F74" s="41"/>
      <c r="G74" s="41"/>
      <c r="H74" s="41"/>
      <c r="I74" s="41"/>
      <c r="J74" s="41"/>
      <c r="K74" s="41"/>
      <c r="L74" s="30" t="str">
        <f t="shared" si="5"/>
        <v/>
      </c>
      <c r="M74" s="76"/>
      <c r="N74" s="65" t="str">
        <f t="shared" si="3"/>
        <v/>
      </c>
      <c r="O74" s="41"/>
      <c r="P74" s="32" t="str">
        <f t="shared" si="4"/>
        <v/>
      </c>
      <c r="Q74" s="63" t="str">
        <f t="shared" si="1"/>
        <v/>
      </c>
      <c r="R74" s="65" t="str">
        <f t="shared" si="2"/>
        <v/>
      </c>
    </row>
    <row r="75" spans="1:18" ht="15" hidden="1">
      <c r="A75" s="1" t="str">
        <f>IF(B75="","",SUBTOTAL(3,$B$12:B75))</f>
        <v/>
      </c>
      <c r="B75" s="158"/>
      <c r="C75" s="10" t="str">
        <f>IF(B75="","",IF(ISNA(VLOOKUP($B75,'DANH SÁCH LỚP'!$B$2:$D$968,2,FALSE))=TRUE,"",VLOOKUP($B75,'DANH SÁCH LỚP'!$B$2:$D$968,2,FALSE)))</f>
        <v/>
      </c>
      <c r="D75" s="11" t="str">
        <f>IF(C75="","",IF(ISNA(VLOOKUP($B75,'DANH SÁCH LỚP'!$B$2:$D$968,3,FALSE))=TRUE,"",VLOOKUP($B75,'DANH SÁCH LỚP'!$B$2:$D$968,3,FALSE)))</f>
        <v/>
      </c>
      <c r="E75" s="41"/>
      <c r="F75" s="41"/>
      <c r="G75" s="41"/>
      <c r="H75" s="41"/>
      <c r="I75" s="41"/>
      <c r="J75" s="41"/>
      <c r="K75" s="41"/>
      <c r="L75" s="30" t="str">
        <f t="shared" si="5"/>
        <v/>
      </c>
      <c r="M75" s="76"/>
      <c r="N75" s="65" t="str">
        <f t="shared" si="3"/>
        <v/>
      </c>
      <c r="O75" s="41"/>
      <c r="P75" s="32" t="str">
        <f t="shared" si="4"/>
        <v/>
      </c>
      <c r="Q75" s="63" t="str">
        <f t="shared" si="1"/>
        <v/>
      </c>
      <c r="R75" s="65" t="str">
        <f t="shared" si="2"/>
        <v/>
      </c>
    </row>
    <row r="76" spans="1:18" ht="15" hidden="1">
      <c r="A76" s="1" t="str">
        <f>IF(B76="","",SUBTOTAL(3,$B$12:B76))</f>
        <v/>
      </c>
      <c r="B76" s="158"/>
      <c r="C76" s="10" t="str">
        <f>IF(B76="","",IF(ISNA(VLOOKUP($B76,'DANH SÁCH LỚP'!$B$2:$D$968,2,FALSE))=TRUE,"",VLOOKUP($B76,'DANH SÁCH LỚP'!$B$2:$D$968,2,FALSE)))</f>
        <v/>
      </c>
      <c r="D76" s="11" t="str">
        <f>IF(C76="","",IF(ISNA(VLOOKUP($B76,'DANH SÁCH LỚP'!$B$2:$D$968,3,FALSE))=TRUE,"",VLOOKUP($B76,'DANH SÁCH LỚP'!$B$2:$D$968,3,FALSE)))</f>
        <v/>
      </c>
      <c r="E76" s="41"/>
      <c r="F76" s="41"/>
      <c r="G76" s="41"/>
      <c r="H76" s="41"/>
      <c r="I76" s="41"/>
      <c r="J76" s="41"/>
      <c r="K76" s="41"/>
      <c r="L76" s="30" t="str">
        <f t="shared" si="5"/>
        <v/>
      </c>
      <c r="M76" s="76"/>
      <c r="N76" s="65" t="str">
        <f t="shared" si="3"/>
        <v/>
      </c>
      <c r="O76" s="41"/>
      <c r="P76" s="32" t="str">
        <f t="shared" si="4"/>
        <v/>
      </c>
      <c r="Q76" s="63" t="str">
        <f t="shared" si="1"/>
        <v/>
      </c>
      <c r="R76" s="65" t="str">
        <f t="shared" si="2"/>
        <v/>
      </c>
    </row>
    <row r="77" spans="1:18" ht="16.5" hidden="1" customHeight="1">
      <c r="A77" s="1" t="str">
        <f>IF(B77="","",SUBTOTAL(3,$B$12:B77))</f>
        <v/>
      </c>
      <c r="B77" s="158"/>
      <c r="C77" s="10" t="str">
        <f>IF(B77="","",IF(ISNA(VLOOKUP($B77,'DANH SÁCH LỚP'!$B$2:$D$968,2,FALSE))=TRUE,"",VLOOKUP($B77,'DANH SÁCH LỚP'!$B$2:$D$968,2,FALSE)))</f>
        <v/>
      </c>
      <c r="D77" s="11" t="str">
        <f>IF(C77="","",IF(ISNA(VLOOKUP($B77,'DANH SÁCH LỚP'!$B$2:$D$968,3,FALSE))=TRUE,"",VLOOKUP($B77,'DANH SÁCH LỚP'!$B$2:$D$968,3,FALSE)))</f>
        <v/>
      </c>
      <c r="E77" s="41"/>
      <c r="F77" s="41"/>
      <c r="G77" s="41"/>
      <c r="H77" s="41"/>
      <c r="I77" s="41"/>
      <c r="J77" s="41"/>
      <c r="K77" s="41"/>
      <c r="L77" s="30" t="str">
        <f t="shared" si="5"/>
        <v/>
      </c>
      <c r="M77" s="76"/>
      <c r="N77" s="65" t="str">
        <f t="shared" si="3"/>
        <v/>
      </c>
      <c r="O77" s="41"/>
      <c r="P77" s="32" t="str">
        <f t="shared" si="4"/>
        <v/>
      </c>
      <c r="Q77" s="63" t="str">
        <f t="shared" si="1"/>
        <v/>
      </c>
      <c r="R77" s="65" t="str">
        <f t="shared" si="2"/>
        <v/>
      </c>
    </row>
    <row r="78" spans="1:18" ht="15" hidden="1">
      <c r="A78" s="1" t="str">
        <f>IF(B78="","",SUBTOTAL(3,$B$12:B78))</f>
        <v/>
      </c>
      <c r="B78" s="158"/>
      <c r="C78" s="10" t="str">
        <f>IF(B78="","",IF(ISNA(VLOOKUP($B78,'DANH SÁCH LỚP'!$B$2:$D$968,2,FALSE))=TRUE,"",VLOOKUP($B78,'DANH SÁCH LỚP'!$B$2:$D$968,2,FALSE)))</f>
        <v/>
      </c>
      <c r="D78" s="11" t="str">
        <f>IF(C78="","",IF(ISNA(VLOOKUP($B78,'DANH SÁCH LỚP'!$B$2:$D$968,3,FALSE))=TRUE,"",VLOOKUP($B78,'DANH SÁCH LỚP'!$B$2:$D$968,3,FALSE)))</f>
        <v/>
      </c>
      <c r="E78" s="41"/>
      <c r="F78" s="41"/>
      <c r="G78" s="41"/>
      <c r="H78" s="41"/>
      <c r="I78" s="41"/>
      <c r="J78" s="41"/>
      <c r="K78" s="41"/>
      <c r="L78" s="30" t="str">
        <f t="shared" si="5"/>
        <v/>
      </c>
      <c r="M78" s="76"/>
      <c r="N78" s="65" t="str">
        <f t="shared" si="3"/>
        <v/>
      </c>
      <c r="O78" s="41"/>
      <c r="P78" s="32" t="str">
        <f t="shared" si="4"/>
        <v/>
      </c>
      <c r="Q78" s="63" t="str">
        <f t="shared" ref="Q78:Q101" si="6">IF(B78="","",IF(P78="","KXL",IF(P78&lt;4,"Kém",IF(P78&lt;5,"Yếu",IF(P78&lt;6,"TB",IF(P78&lt;7,"TBK",IF(P78&lt;8,"Khá",IF(P78&lt;9,"Giỏi","XS"))))))))</f>
        <v/>
      </c>
      <c r="R78" s="65" t="str">
        <f t="shared" ref="R78:R101" si="7">IF(OR(B78="",$C$6="",$J$6="",$I$120=""),"",IF(AND(O78&gt;=3,P78&gt;=5),"ĐẠT","KĐẠT"))</f>
        <v/>
      </c>
    </row>
    <row r="79" spans="1:18" ht="15" hidden="1">
      <c r="A79" s="1" t="str">
        <f>IF(B79="","",SUBTOTAL(3,$B$12:B79))</f>
        <v/>
      </c>
      <c r="B79" s="158"/>
      <c r="C79" s="10" t="str">
        <f>IF(B79="","",IF(ISNA(VLOOKUP($B79,'DANH SÁCH LỚP'!$B$2:$D$968,2,FALSE))=TRUE,"",VLOOKUP($B79,'DANH SÁCH LỚP'!$B$2:$D$968,2,FALSE)))</f>
        <v/>
      </c>
      <c r="D79" s="11" t="str">
        <f>IF(C79="","",IF(ISNA(VLOOKUP($B79,'DANH SÁCH LỚP'!$B$2:$D$968,3,FALSE))=TRUE,"",VLOOKUP($B79,'DANH SÁCH LỚP'!$B$2:$D$968,3,FALSE)))</f>
        <v/>
      </c>
      <c r="E79" s="41"/>
      <c r="F79" s="41"/>
      <c r="G79" s="41"/>
      <c r="H79" s="41"/>
      <c r="I79" s="41"/>
      <c r="J79" s="41"/>
      <c r="K79" s="41"/>
      <c r="L79" s="30" t="str">
        <f t="shared" ref="L79:L101" si="8">IF(OR(B79="",$C$6="",$J$6="",$I$120=""),"",IF(ISNUMBER(E79)=TRUE,"",IF((COUNT(F79:K79))=0,0,ROUND((SUM(F79:H79)+2*SUM(I79:K79))/(COUNT(F79:H79)+2*COUNT(I79:K79)),1))))</f>
        <v/>
      </c>
      <c r="M79" s="76"/>
      <c r="N79" s="65" t="str">
        <f t="shared" ref="N79:N101" si="9">IF(OR(B79="",$C$6="",$J$6="",$I$120=""),"",IF(OR(L79&lt;3,M79/($J$6*15)&gt;0.2),"Cấm thi",""))</f>
        <v/>
      </c>
      <c r="O79" s="41"/>
      <c r="P79" s="32" t="str">
        <f t="shared" ref="P79:P101" si="10">IF(OR(B79="",$C$6="",$J$6="",$I$120=""),"",IF(ISNUMBER(E79)=TRUE,E79,ROUND((L79*0.4+O79*0.6),1)))</f>
        <v/>
      </c>
      <c r="Q79" s="63" t="str">
        <f t="shared" si="6"/>
        <v/>
      </c>
      <c r="R79" s="65" t="str">
        <f t="shared" si="7"/>
        <v/>
      </c>
    </row>
    <row r="80" spans="1:18" ht="15" hidden="1">
      <c r="A80" s="1" t="str">
        <f>IF(B80="","",SUBTOTAL(3,$B$12:B80))</f>
        <v/>
      </c>
      <c r="B80" s="158"/>
      <c r="C80" s="10" t="str">
        <f>IF(B80="","",IF(ISNA(VLOOKUP($B80,'DANH SÁCH LỚP'!$B$2:$D$968,2,FALSE))=TRUE,"",VLOOKUP($B80,'DANH SÁCH LỚP'!$B$2:$D$968,2,FALSE)))</f>
        <v/>
      </c>
      <c r="D80" s="11" t="str">
        <f>IF(C80="","",IF(ISNA(VLOOKUP($B80,'DANH SÁCH LỚP'!$B$2:$D$968,3,FALSE))=TRUE,"",VLOOKUP($B80,'DANH SÁCH LỚP'!$B$2:$D$968,3,FALSE)))</f>
        <v/>
      </c>
      <c r="E80" s="41"/>
      <c r="F80" s="41"/>
      <c r="G80" s="41"/>
      <c r="H80" s="41"/>
      <c r="I80" s="41"/>
      <c r="J80" s="41"/>
      <c r="K80" s="41"/>
      <c r="L80" s="30" t="str">
        <f t="shared" si="8"/>
        <v/>
      </c>
      <c r="M80" s="76"/>
      <c r="N80" s="65" t="str">
        <f t="shared" si="9"/>
        <v/>
      </c>
      <c r="O80" s="41"/>
      <c r="P80" s="32" t="str">
        <f t="shared" si="10"/>
        <v/>
      </c>
      <c r="Q80" s="63" t="str">
        <f t="shared" si="6"/>
        <v/>
      </c>
      <c r="R80" s="65" t="str">
        <f t="shared" si="7"/>
        <v/>
      </c>
    </row>
    <row r="81" spans="1:18" ht="15" hidden="1">
      <c r="A81" s="1" t="str">
        <f>IF(B81="","",SUBTOTAL(3,$B$12:B81))</f>
        <v/>
      </c>
      <c r="B81" s="158"/>
      <c r="C81" s="10" t="str">
        <f>IF(B81="","",IF(ISNA(VLOOKUP($B81,'DANH SÁCH LỚP'!$B$2:$D$968,2,FALSE))=TRUE,"",VLOOKUP($B81,'DANH SÁCH LỚP'!$B$2:$D$968,2,FALSE)))</f>
        <v/>
      </c>
      <c r="D81" s="11" t="str">
        <f>IF(C81="","",IF(ISNA(VLOOKUP($B81,'DANH SÁCH LỚP'!$B$2:$D$968,3,FALSE))=TRUE,"",VLOOKUP($B81,'DANH SÁCH LỚP'!$B$2:$D$968,3,FALSE)))</f>
        <v/>
      </c>
      <c r="E81" s="41"/>
      <c r="F81" s="41"/>
      <c r="G81" s="41"/>
      <c r="H81" s="41"/>
      <c r="I81" s="41"/>
      <c r="J81" s="41"/>
      <c r="K81" s="41"/>
      <c r="L81" s="30" t="str">
        <f t="shared" si="8"/>
        <v/>
      </c>
      <c r="M81" s="76"/>
      <c r="N81" s="65" t="str">
        <f t="shared" si="9"/>
        <v/>
      </c>
      <c r="O81" s="41"/>
      <c r="P81" s="32" t="str">
        <f t="shared" si="10"/>
        <v/>
      </c>
      <c r="Q81" s="63" t="str">
        <f t="shared" si="6"/>
        <v/>
      </c>
      <c r="R81" s="65" t="str">
        <f t="shared" si="7"/>
        <v/>
      </c>
    </row>
    <row r="82" spans="1:18" ht="15" hidden="1">
      <c r="A82" s="1" t="str">
        <f>IF(B82="","",SUBTOTAL(3,$B$12:B82))</f>
        <v/>
      </c>
      <c r="B82" s="158"/>
      <c r="C82" s="10" t="str">
        <f>IF(B82="","",IF(ISNA(VLOOKUP($B82,'DANH SÁCH LỚP'!$B$2:$D$968,2,FALSE))=TRUE,"",VLOOKUP($B82,'DANH SÁCH LỚP'!$B$2:$D$968,2,FALSE)))</f>
        <v/>
      </c>
      <c r="D82" s="11" t="str">
        <f>IF(C82="","",IF(ISNA(VLOOKUP($B82,'DANH SÁCH LỚP'!$B$2:$D$968,3,FALSE))=TRUE,"",VLOOKUP($B82,'DANH SÁCH LỚP'!$B$2:$D$968,3,FALSE)))</f>
        <v/>
      </c>
      <c r="E82" s="41"/>
      <c r="F82" s="41"/>
      <c r="G82" s="41"/>
      <c r="H82" s="41"/>
      <c r="I82" s="41"/>
      <c r="J82" s="41"/>
      <c r="K82" s="41"/>
      <c r="L82" s="30" t="str">
        <f t="shared" si="8"/>
        <v/>
      </c>
      <c r="M82" s="76"/>
      <c r="N82" s="65" t="str">
        <f t="shared" si="9"/>
        <v/>
      </c>
      <c r="O82" s="41"/>
      <c r="P82" s="32" t="str">
        <f t="shared" si="10"/>
        <v/>
      </c>
      <c r="Q82" s="63" t="str">
        <f t="shared" si="6"/>
        <v/>
      </c>
      <c r="R82" s="65" t="str">
        <f t="shared" si="7"/>
        <v/>
      </c>
    </row>
    <row r="83" spans="1:18" ht="15" hidden="1">
      <c r="A83" s="1" t="str">
        <f>IF(B83="","",SUBTOTAL(3,$B$12:B83))</f>
        <v/>
      </c>
      <c r="B83" s="158"/>
      <c r="C83" s="10" t="str">
        <f>IF(B83="","",IF(ISNA(VLOOKUP($B83,'DANH SÁCH LỚP'!$B$2:$D$968,2,FALSE))=TRUE,"",VLOOKUP($B83,'DANH SÁCH LỚP'!$B$2:$D$968,2,FALSE)))</f>
        <v/>
      </c>
      <c r="D83" s="11" t="str">
        <f>IF(C83="","",IF(ISNA(VLOOKUP($B83,'DANH SÁCH LỚP'!$B$2:$D$968,3,FALSE))=TRUE,"",VLOOKUP($B83,'DANH SÁCH LỚP'!$B$2:$D$968,3,FALSE)))</f>
        <v/>
      </c>
      <c r="E83" s="41"/>
      <c r="F83" s="41"/>
      <c r="G83" s="41"/>
      <c r="H83" s="41"/>
      <c r="I83" s="41"/>
      <c r="J83" s="41"/>
      <c r="K83" s="41"/>
      <c r="L83" s="30" t="str">
        <f t="shared" si="8"/>
        <v/>
      </c>
      <c r="M83" s="76"/>
      <c r="N83" s="65" t="str">
        <f t="shared" si="9"/>
        <v/>
      </c>
      <c r="O83" s="41"/>
      <c r="P83" s="32" t="str">
        <f t="shared" si="10"/>
        <v/>
      </c>
      <c r="Q83" s="63" t="str">
        <f t="shared" si="6"/>
        <v/>
      </c>
      <c r="R83" s="65" t="str">
        <f t="shared" si="7"/>
        <v/>
      </c>
    </row>
    <row r="84" spans="1:18" ht="15" hidden="1">
      <c r="A84" s="1" t="str">
        <f>IF(B84="","",SUBTOTAL(3,$B$12:B84))</f>
        <v/>
      </c>
      <c r="B84" s="158"/>
      <c r="C84" s="10" t="str">
        <f>IF(B84="","",IF(ISNA(VLOOKUP($B84,'DANH SÁCH LỚP'!$B$2:$D$968,2,FALSE))=TRUE,"",VLOOKUP($B84,'DANH SÁCH LỚP'!$B$2:$D$968,2,FALSE)))</f>
        <v/>
      </c>
      <c r="D84" s="11" t="str">
        <f>IF(C84="","",IF(ISNA(VLOOKUP($B84,'DANH SÁCH LỚP'!$B$2:$D$968,3,FALSE))=TRUE,"",VLOOKUP($B84,'DANH SÁCH LỚP'!$B$2:$D$968,3,FALSE)))</f>
        <v/>
      </c>
      <c r="E84" s="41"/>
      <c r="F84" s="41"/>
      <c r="G84" s="41"/>
      <c r="H84" s="41"/>
      <c r="I84" s="41"/>
      <c r="J84" s="41"/>
      <c r="K84" s="41"/>
      <c r="L84" s="30" t="str">
        <f t="shared" si="8"/>
        <v/>
      </c>
      <c r="M84" s="76"/>
      <c r="N84" s="65" t="str">
        <f t="shared" si="9"/>
        <v/>
      </c>
      <c r="O84" s="41"/>
      <c r="P84" s="32" t="str">
        <f t="shared" si="10"/>
        <v/>
      </c>
      <c r="Q84" s="63" t="str">
        <f t="shared" si="6"/>
        <v/>
      </c>
      <c r="R84" s="65" t="str">
        <f t="shared" si="7"/>
        <v/>
      </c>
    </row>
    <row r="85" spans="1:18" ht="15" hidden="1">
      <c r="A85" s="1" t="str">
        <f>IF(B85="","",SUBTOTAL(3,$B$12:B85))</f>
        <v/>
      </c>
      <c r="B85" s="158"/>
      <c r="C85" s="10" t="str">
        <f>IF(B85="","",IF(ISNA(VLOOKUP($B85,'DANH SÁCH LỚP'!$B$2:$D$968,2,FALSE))=TRUE,"",VLOOKUP($B85,'DANH SÁCH LỚP'!$B$2:$D$968,2,FALSE)))</f>
        <v/>
      </c>
      <c r="D85" s="11" t="str">
        <f>IF(C85="","",IF(ISNA(VLOOKUP($B85,'DANH SÁCH LỚP'!$B$2:$D$968,3,FALSE))=TRUE,"",VLOOKUP($B85,'DANH SÁCH LỚP'!$B$2:$D$968,3,FALSE)))</f>
        <v/>
      </c>
      <c r="E85" s="41"/>
      <c r="F85" s="41"/>
      <c r="G85" s="41"/>
      <c r="H85" s="41"/>
      <c r="I85" s="41"/>
      <c r="J85" s="41"/>
      <c r="K85" s="41"/>
      <c r="L85" s="30" t="str">
        <f t="shared" si="8"/>
        <v/>
      </c>
      <c r="M85" s="76"/>
      <c r="N85" s="65" t="str">
        <f t="shared" si="9"/>
        <v/>
      </c>
      <c r="O85" s="41"/>
      <c r="P85" s="32" t="str">
        <f t="shared" si="10"/>
        <v/>
      </c>
      <c r="Q85" s="63" t="str">
        <f t="shared" si="6"/>
        <v/>
      </c>
      <c r="R85" s="65" t="str">
        <f t="shared" si="7"/>
        <v/>
      </c>
    </row>
    <row r="86" spans="1:18" ht="15" hidden="1">
      <c r="A86" s="1" t="str">
        <f>IF(B86="","",SUBTOTAL(3,$B$12:B86))</f>
        <v/>
      </c>
      <c r="B86" s="158"/>
      <c r="C86" s="10" t="str">
        <f>IF(B86="","",IF(ISNA(VLOOKUP($B86,'DANH SÁCH LỚP'!$B$2:$D$968,2,FALSE))=TRUE,"",VLOOKUP($B86,'DANH SÁCH LỚP'!$B$2:$D$968,2,FALSE)))</f>
        <v/>
      </c>
      <c r="D86" s="11" t="str">
        <f>IF(C86="","",IF(ISNA(VLOOKUP($B86,'DANH SÁCH LỚP'!$B$2:$D$968,3,FALSE))=TRUE,"",VLOOKUP($B86,'DANH SÁCH LỚP'!$B$2:$D$968,3,FALSE)))</f>
        <v/>
      </c>
      <c r="E86" s="41"/>
      <c r="F86" s="41"/>
      <c r="G86" s="41"/>
      <c r="H86" s="41"/>
      <c r="I86" s="41"/>
      <c r="J86" s="41"/>
      <c r="K86" s="41"/>
      <c r="L86" s="30" t="str">
        <f t="shared" si="8"/>
        <v/>
      </c>
      <c r="M86" s="76"/>
      <c r="N86" s="65" t="str">
        <f t="shared" si="9"/>
        <v/>
      </c>
      <c r="O86" s="41"/>
      <c r="P86" s="32" t="str">
        <f t="shared" si="10"/>
        <v/>
      </c>
      <c r="Q86" s="63" t="str">
        <f t="shared" si="6"/>
        <v/>
      </c>
      <c r="R86" s="65" t="str">
        <f t="shared" si="7"/>
        <v/>
      </c>
    </row>
    <row r="87" spans="1:18" ht="15" hidden="1">
      <c r="A87" s="1" t="str">
        <f>IF(B87="","",SUBTOTAL(3,$B$12:B87))</f>
        <v/>
      </c>
      <c r="B87" s="158"/>
      <c r="C87" s="10" t="str">
        <f>IF(B87="","",IF(ISNA(VLOOKUP($B87,'DANH SÁCH LỚP'!$B$2:$D$968,2,FALSE))=TRUE,"",VLOOKUP($B87,'DANH SÁCH LỚP'!$B$2:$D$968,2,FALSE)))</f>
        <v/>
      </c>
      <c r="D87" s="11" t="str">
        <f>IF(C87="","",IF(ISNA(VLOOKUP($B87,'DANH SÁCH LỚP'!$B$2:$D$968,3,FALSE))=TRUE,"",VLOOKUP($B87,'DANH SÁCH LỚP'!$B$2:$D$968,3,FALSE)))</f>
        <v/>
      </c>
      <c r="E87" s="41"/>
      <c r="F87" s="41"/>
      <c r="G87" s="41"/>
      <c r="H87" s="41"/>
      <c r="I87" s="41"/>
      <c r="J87" s="41"/>
      <c r="K87" s="41"/>
      <c r="L87" s="30" t="str">
        <f t="shared" si="8"/>
        <v/>
      </c>
      <c r="M87" s="76"/>
      <c r="N87" s="65" t="str">
        <f t="shared" si="9"/>
        <v/>
      </c>
      <c r="O87" s="41"/>
      <c r="P87" s="32" t="str">
        <f t="shared" si="10"/>
        <v/>
      </c>
      <c r="Q87" s="63" t="str">
        <f t="shared" si="6"/>
        <v/>
      </c>
      <c r="R87" s="65" t="str">
        <f t="shared" si="7"/>
        <v/>
      </c>
    </row>
    <row r="88" spans="1:18" ht="15" hidden="1">
      <c r="A88" s="1" t="str">
        <f>IF(B88="","",SUBTOTAL(3,$B$12:B88))</f>
        <v/>
      </c>
      <c r="B88" s="158"/>
      <c r="C88" s="10" t="str">
        <f>IF(B88="","",IF(ISNA(VLOOKUP($B88,'DANH SÁCH LỚP'!$B$2:$D$968,2,FALSE))=TRUE,"",VLOOKUP($B88,'DANH SÁCH LỚP'!$B$2:$D$968,2,FALSE)))</f>
        <v/>
      </c>
      <c r="D88" s="11" t="str">
        <f>IF(C88="","",IF(ISNA(VLOOKUP($B88,'DANH SÁCH LỚP'!$B$2:$D$968,3,FALSE))=TRUE,"",VLOOKUP($B88,'DANH SÁCH LỚP'!$B$2:$D$968,3,FALSE)))</f>
        <v/>
      </c>
      <c r="E88" s="41"/>
      <c r="F88" s="41"/>
      <c r="G88" s="41"/>
      <c r="H88" s="41"/>
      <c r="I88" s="41"/>
      <c r="J88" s="41"/>
      <c r="K88" s="41"/>
      <c r="L88" s="30" t="str">
        <f t="shared" si="8"/>
        <v/>
      </c>
      <c r="M88" s="76"/>
      <c r="N88" s="65" t="str">
        <f t="shared" si="9"/>
        <v/>
      </c>
      <c r="O88" s="41"/>
      <c r="P88" s="32" t="str">
        <f t="shared" si="10"/>
        <v/>
      </c>
      <c r="Q88" s="63" t="str">
        <f t="shared" si="6"/>
        <v/>
      </c>
      <c r="R88" s="65" t="str">
        <f t="shared" si="7"/>
        <v/>
      </c>
    </row>
    <row r="89" spans="1:18" ht="15" hidden="1">
      <c r="A89" s="1" t="str">
        <f>IF(B89="","",SUBTOTAL(3,$B$12:B89))</f>
        <v/>
      </c>
      <c r="B89" s="74"/>
      <c r="C89" s="10" t="str">
        <f>IF(B89="","",IF(ISNA(VLOOKUP($B89,'DANH SÁCH LỚP'!$B$2:$D$968,2,FALSE))=TRUE,"",VLOOKUP($B89,'DANH SÁCH LỚP'!$B$2:$D$968,2,FALSE)))</f>
        <v/>
      </c>
      <c r="D89" s="11" t="str">
        <f>IF(C89="","",IF(ISNA(VLOOKUP($B89,'DANH SÁCH LỚP'!$B$2:$D$968,3,FALSE))=TRUE,"",VLOOKUP($B89,'DANH SÁCH LỚP'!$B$2:$D$968,3,FALSE)))</f>
        <v/>
      </c>
      <c r="E89" s="41"/>
      <c r="F89" s="41"/>
      <c r="G89" s="41"/>
      <c r="H89" s="41"/>
      <c r="I89" s="41"/>
      <c r="J89" s="41"/>
      <c r="K89" s="41"/>
      <c r="L89" s="30" t="str">
        <f t="shared" si="8"/>
        <v/>
      </c>
      <c r="M89" s="76"/>
      <c r="N89" s="65" t="str">
        <f t="shared" si="9"/>
        <v/>
      </c>
      <c r="O89" s="41"/>
      <c r="P89" s="32" t="str">
        <f t="shared" si="10"/>
        <v/>
      </c>
      <c r="Q89" s="63" t="str">
        <f t="shared" si="6"/>
        <v/>
      </c>
      <c r="R89" s="65" t="str">
        <f t="shared" si="7"/>
        <v/>
      </c>
    </row>
    <row r="90" spans="1:18" ht="15" hidden="1">
      <c r="A90" s="1" t="str">
        <f>IF(B90="","",SUBTOTAL(3,$B$12:B90))</f>
        <v/>
      </c>
      <c r="B90" s="74"/>
      <c r="C90" s="10" t="str">
        <f>IF(B90="","",IF(ISNA(VLOOKUP($B90,'DANH SÁCH LỚP'!$B$2:$D$968,2,FALSE))=TRUE,"",VLOOKUP($B90,'DANH SÁCH LỚP'!$B$2:$D$968,2,FALSE)))</f>
        <v/>
      </c>
      <c r="D90" s="11" t="str">
        <f>IF(C90="","",IF(ISNA(VLOOKUP($B90,'DANH SÁCH LỚP'!$B$2:$D$968,3,FALSE))=TRUE,"",VLOOKUP($B90,'DANH SÁCH LỚP'!$B$2:$D$968,3,FALSE)))</f>
        <v/>
      </c>
      <c r="E90" s="41"/>
      <c r="F90" s="41"/>
      <c r="G90" s="41"/>
      <c r="H90" s="41"/>
      <c r="I90" s="41"/>
      <c r="J90" s="41"/>
      <c r="K90" s="41"/>
      <c r="L90" s="30" t="str">
        <f t="shared" si="8"/>
        <v/>
      </c>
      <c r="M90" s="76"/>
      <c r="N90" s="65" t="str">
        <f t="shared" si="9"/>
        <v/>
      </c>
      <c r="O90" s="41"/>
      <c r="P90" s="32" t="str">
        <f t="shared" si="10"/>
        <v/>
      </c>
      <c r="Q90" s="63" t="str">
        <f t="shared" si="6"/>
        <v/>
      </c>
      <c r="R90" s="65" t="str">
        <f t="shared" si="7"/>
        <v/>
      </c>
    </row>
    <row r="91" spans="1:18" ht="16.5" hidden="1" customHeight="1">
      <c r="A91" s="1" t="str">
        <f>IF(B91="","",SUBTOTAL(3,$B$12:B91))</f>
        <v/>
      </c>
      <c r="B91" s="74"/>
      <c r="C91" s="10" t="str">
        <f>IF(B91="","",IF(ISNA(VLOOKUP($B91,'DANH SÁCH LỚP'!$B$2:$D$968,2,FALSE))=TRUE,"",VLOOKUP($B91,'DANH SÁCH LỚP'!$B$2:$D$968,2,FALSE)))</f>
        <v/>
      </c>
      <c r="D91" s="11" t="str">
        <f>IF(C91="","",IF(ISNA(VLOOKUP($B91,'DANH SÁCH LỚP'!$B$2:$D$968,3,FALSE))=TRUE,"",VLOOKUP($B91,'DANH SÁCH LỚP'!$B$2:$D$968,3,FALSE)))</f>
        <v/>
      </c>
      <c r="E91" s="41"/>
      <c r="F91" s="41"/>
      <c r="G91" s="41"/>
      <c r="H91" s="41"/>
      <c r="I91" s="41"/>
      <c r="J91" s="41"/>
      <c r="K91" s="41"/>
      <c r="L91" s="30" t="str">
        <f t="shared" si="8"/>
        <v/>
      </c>
      <c r="M91" s="76"/>
      <c r="N91" s="65" t="str">
        <f t="shared" si="9"/>
        <v/>
      </c>
      <c r="O91" s="41"/>
      <c r="P91" s="32" t="str">
        <f t="shared" si="10"/>
        <v/>
      </c>
      <c r="Q91" s="63" t="str">
        <f t="shared" si="6"/>
        <v/>
      </c>
      <c r="R91" s="65" t="str">
        <f t="shared" si="7"/>
        <v/>
      </c>
    </row>
    <row r="92" spans="1:18" ht="15" hidden="1">
      <c r="A92" s="1" t="str">
        <f>IF(B92="","",SUBTOTAL(3,$B$12:B92))</f>
        <v/>
      </c>
      <c r="B92" s="74"/>
      <c r="C92" s="10" t="str">
        <f>IF(B92="","",IF(ISNA(VLOOKUP($B92,'DANH SÁCH LỚP'!$B$2:$D$968,2,FALSE))=TRUE,"",VLOOKUP($B92,'DANH SÁCH LỚP'!$B$2:$D$968,2,FALSE)))</f>
        <v/>
      </c>
      <c r="D92" s="11" t="str">
        <f>IF(C92="","",IF(ISNA(VLOOKUP($B92,'DANH SÁCH LỚP'!$B$2:$D$968,3,FALSE))=TRUE,"",VLOOKUP($B92,'DANH SÁCH LỚP'!$B$2:$D$968,3,FALSE)))</f>
        <v/>
      </c>
      <c r="E92" s="41"/>
      <c r="F92" s="41"/>
      <c r="G92" s="41"/>
      <c r="H92" s="41"/>
      <c r="I92" s="41"/>
      <c r="J92" s="41"/>
      <c r="K92" s="41"/>
      <c r="L92" s="30" t="str">
        <f t="shared" si="8"/>
        <v/>
      </c>
      <c r="M92" s="76"/>
      <c r="N92" s="65" t="str">
        <f t="shared" si="9"/>
        <v/>
      </c>
      <c r="O92" s="41"/>
      <c r="P92" s="32" t="str">
        <f t="shared" si="10"/>
        <v/>
      </c>
      <c r="Q92" s="63" t="str">
        <f t="shared" si="6"/>
        <v/>
      </c>
      <c r="R92" s="65" t="str">
        <f t="shared" si="7"/>
        <v/>
      </c>
    </row>
    <row r="93" spans="1:18" ht="15" hidden="1">
      <c r="A93" s="1" t="str">
        <f>IF(B93="","",SUBTOTAL(3,$B$12:B93))</f>
        <v/>
      </c>
      <c r="B93" s="74"/>
      <c r="C93" s="10" t="str">
        <f>IF(B93="","",IF(ISNA(VLOOKUP($B93,'DANH SÁCH LỚP'!$B$2:$D$968,2,FALSE))=TRUE,"",VLOOKUP($B93,'DANH SÁCH LỚP'!$B$2:$D$968,2,FALSE)))</f>
        <v/>
      </c>
      <c r="D93" s="11" t="str">
        <f>IF(C93="","",IF(ISNA(VLOOKUP($B93,'DANH SÁCH LỚP'!$B$2:$D$968,3,FALSE))=TRUE,"",VLOOKUP($B93,'DANH SÁCH LỚP'!$B$2:$D$968,3,FALSE)))</f>
        <v/>
      </c>
      <c r="E93" s="41"/>
      <c r="F93" s="41"/>
      <c r="G93" s="41"/>
      <c r="H93" s="41"/>
      <c r="I93" s="41"/>
      <c r="J93" s="41"/>
      <c r="K93" s="41"/>
      <c r="L93" s="30" t="str">
        <f t="shared" si="8"/>
        <v/>
      </c>
      <c r="M93" s="76"/>
      <c r="N93" s="65" t="str">
        <f t="shared" si="9"/>
        <v/>
      </c>
      <c r="O93" s="41"/>
      <c r="P93" s="32" t="str">
        <f t="shared" si="10"/>
        <v/>
      </c>
      <c r="Q93" s="63" t="str">
        <f t="shared" si="6"/>
        <v/>
      </c>
      <c r="R93" s="65" t="str">
        <f t="shared" si="7"/>
        <v/>
      </c>
    </row>
    <row r="94" spans="1:18" ht="4.5" hidden="1" customHeight="1">
      <c r="A94" s="1" t="str">
        <f>IF(B94="","",SUBTOTAL(3,$B$12:B94))</f>
        <v/>
      </c>
      <c r="B94" s="74"/>
      <c r="C94" s="10" t="str">
        <f>IF(B94="","",IF(ISNA(VLOOKUP($B94,'DANH SÁCH LỚP'!$B$2:$D$968,2,FALSE))=TRUE,"",VLOOKUP($B94,'DANH SÁCH LỚP'!$B$2:$D$968,2,FALSE)))</f>
        <v/>
      </c>
      <c r="D94" s="11" t="str">
        <f>IF(C94="","",IF(ISNA(VLOOKUP($B94,'DANH SÁCH LỚP'!$B$2:$D$968,3,FALSE))=TRUE,"",VLOOKUP($B94,'DANH SÁCH LỚP'!$B$2:$D$968,3,FALSE)))</f>
        <v/>
      </c>
      <c r="E94" s="41"/>
      <c r="F94" s="41"/>
      <c r="G94" s="41"/>
      <c r="H94" s="41"/>
      <c r="I94" s="41"/>
      <c r="J94" s="41"/>
      <c r="K94" s="41"/>
      <c r="L94" s="30" t="str">
        <f t="shared" si="8"/>
        <v/>
      </c>
      <c r="M94" s="76"/>
      <c r="N94" s="65" t="str">
        <f t="shared" si="9"/>
        <v/>
      </c>
      <c r="O94" s="41"/>
      <c r="P94" s="32" t="str">
        <f t="shared" si="10"/>
        <v/>
      </c>
      <c r="Q94" s="63" t="str">
        <f t="shared" si="6"/>
        <v/>
      </c>
      <c r="R94" s="65" t="str">
        <f t="shared" si="7"/>
        <v/>
      </c>
    </row>
    <row r="95" spans="1:18" ht="15" hidden="1">
      <c r="A95" s="1" t="str">
        <f>IF(B95="","",SUBTOTAL(3,$B$12:B95))</f>
        <v/>
      </c>
      <c r="B95" s="74"/>
      <c r="C95" s="10" t="str">
        <f>IF(B95="","",IF(ISNA(VLOOKUP($B95,'DANH SÁCH LỚP'!$B$2:$D$968,2,FALSE))=TRUE,"",VLOOKUP($B95,'DANH SÁCH LỚP'!$B$2:$D$968,2,FALSE)))</f>
        <v/>
      </c>
      <c r="D95" s="11" t="str">
        <f>IF(C95="","",IF(ISNA(VLOOKUP($B95,'DANH SÁCH LỚP'!$B$2:$D$968,3,FALSE))=TRUE,"",VLOOKUP($B95,'DANH SÁCH LỚP'!$B$2:$D$968,3,FALSE)))</f>
        <v/>
      </c>
      <c r="E95" s="41"/>
      <c r="F95" s="41"/>
      <c r="G95" s="41"/>
      <c r="H95" s="41"/>
      <c r="I95" s="41"/>
      <c r="J95" s="41"/>
      <c r="K95" s="41"/>
      <c r="L95" s="30" t="str">
        <f t="shared" si="8"/>
        <v/>
      </c>
      <c r="M95" s="76"/>
      <c r="N95" s="65" t="str">
        <f t="shared" si="9"/>
        <v/>
      </c>
      <c r="O95" s="41"/>
      <c r="P95" s="32" t="str">
        <f t="shared" si="10"/>
        <v/>
      </c>
      <c r="Q95" s="63" t="str">
        <f t="shared" si="6"/>
        <v/>
      </c>
      <c r="R95" s="65" t="str">
        <f t="shared" si="7"/>
        <v/>
      </c>
    </row>
    <row r="96" spans="1:18" ht="15" hidden="1">
      <c r="A96" s="1" t="str">
        <f>IF(B96="","",SUBTOTAL(3,$B$12:B96))</f>
        <v/>
      </c>
      <c r="B96" s="74"/>
      <c r="C96" s="10" t="str">
        <f>IF(B96="","",IF(ISNA(VLOOKUP($B96,'DANH SÁCH LỚP'!$B$2:$D$968,2,FALSE))=TRUE,"",VLOOKUP($B96,'DANH SÁCH LỚP'!$B$2:$D$968,2,FALSE)))</f>
        <v/>
      </c>
      <c r="D96" s="11" t="str">
        <f>IF(C96="","",IF(ISNA(VLOOKUP($B96,'DANH SÁCH LỚP'!$B$2:$D$968,3,FALSE))=TRUE,"",VLOOKUP($B96,'DANH SÁCH LỚP'!$B$2:$D$968,3,FALSE)))</f>
        <v/>
      </c>
      <c r="E96" s="41"/>
      <c r="F96" s="41"/>
      <c r="G96" s="41"/>
      <c r="H96" s="41"/>
      <c r="I96" s="41"/>
      <c r="J96" s="41"/>
      <c r="K96" s="41"/>
      <c r="L96" s="30" t="str">
        <f t="shared" si="8"/>
        <v/>
      </c>
      <c r="M96" s="76"/>
      <c r="N96" s="65" t="str">
        <f t="shared" si="9"/>
        <v/>
      </c>
      <c r="O96" s="41"/>
      <c r="P96" s="32" t="str">
        <f t="shared" si="10"/>
        <v/>
      </c>
      <c r="Q96" s="63" t="str">
        <f t="shared" si="6"/>
        <v/>
      </c>
      <c r="R96" s="65" t="str">
        <f t="shared" si="7"/>
        <v/>
      </c>
    </row>
    <row r="97" spans="1:18" ht="15" hidden="1">
      <c r="A97" s="1" t="str">
        <f>IF(B97="","",SUBTOTAL(3,$B$12:B97))</f>
        <v/>
      </c>
      <c r="B97" s="74"/>
      <c r="C97" s="10" t="str">
        <f>IF(B97="","",IF(ISNA(VLOOKUP($B97,'DANH SÁCH LỚP'!$B$2:$D$968,2,FALSE))=TRUE,"",VLOOKUP($B97,'DANH SÁCH LỚP'!$B$2:$D$968,2,FALSE)))</f>
        <v/>
      </c>
      <c r="D97" s="11" t="str">
        <f>IF(C97="","",IF(ISNA(VLOOKUP($B97,'DANH SÁCH LỚP'!$B$2:$D$968,3,FALSE))=TRUE,"",VLOOKUP($B97,'DANH SÁCH LỚP'!$B$2:$D$968,3,FALSE)))</f>
        <v/>
      </c>
      <c r="E97" s="41"/>
      <c r="F97" s="41"/>
      <c r="G97" s="41"/>
      <c r="H97" s="41"/>
      <c r="I97" s="41"/>
      <c r="J97" s="41"/>
      <c r="K97" s="41"/>
      <c r="L97" s="30" t="str">
        <f t="shared" si="8"/>
        <v/>
      </c>
      <c r="M97" s="76"/>
      <c r="N97" s="65" t="str">
        <f t="shared" si="9"/>
        <v/>
      </c>
      <c r="O97" s="41"/>
      <c r="P97" s="32" t="str">
        <f t="shared" si="10"/>
        <v/>
      </c>
      <c r="Q97" s="63" t="str">
        <f t="shared" si="6"/>
        <v/>
      </c>
      <c r="R97" s="65" t="str">
        <f t="shared" si="7"/>
        <v/>
      </c>
    </row>
    <row r="98" spans="1:18" ht="15" hidden="1">
      <c r="A98" s="1" t="str">
        <f>IF(B98="","",SUBTOTAL(3,$B$12:B98))</f>
        <v/>
      </c>
      <c r="B98" s="74"/>
      <c r="C98" s="10" t="str">
        <f>IF(B98="","",IF(ISNA(VLOOKUP($B98,'DANH SÁCH LỚP'!$B$2:$D$968,2,FALSE))=TRUE,"",VLOOKUP($B98,'DANH SÁCH LỚP'!$B$2:$D$968,2,FALSE)))</f>
        <v/>
      </c>
      <c r="D98" s="11" t="str">
        <f>IF(C98="","",IF(ISNA(VLOOKUP($B98,'DANH SÁCH LỚP'!$B$2:$D$968,3,FALSE))=TRUE,"",VLOOKUP($B98,'DANH SÁCH LỚP'!$B$2:$D$968,3,FALSE)))</f>
        <v/>
      </c>
      <c r="E98" s="41"/>
      <c r="F98" s="41"/>
      <c r="G98" s="41"/>
      <c r="H98" s="41"/>
      <c r="I98" s="41"/>
      <c r="J98" s="41"/>
      <c r="K98" s="41"/>
      <c r="L98" s="30" t="str">
        <f t="shared" si="8"/>
        <v/>
      </c>
      <c r="M98" s="76"/>
      <c r="N98" s="65" t="str">
        <f t="shared" si="9"/>
        <v/>
      </c>
      <c r="O98" s="41"/>
      <c r="P98" s="32" t="str">
        <f t="shared" si="10"/>
        <v/>
      </c>
      <c r="Q98" s="63" t="str">
        <f t="shared" si="6"/>
        <v/>
      </c>
      <c r="R98" s="65" t="str">
        <f t="shared" si="7"/>
        <v/>
      </c>
    </row>
    <row r="99" spans="1:18" ht="15" hidden="1">
      <c r="A99" s="1" t="str">
        <f>IF(B99="","",SUBTOTAL(3,$B$12:B99))</f>
        <v/>
      </c>
      <c r="B99" s="75"/>
      <c r="C99" s="10" t="str">
        <f>IF(B99="","",IF(ISNA(VLOOKUP($B99,'DANH SÁCH LỚP'!$B$2:$D$968,2,FALSE))=TRUE,"",VLOOKUP($B99,'DANH SÁCH LỚP'!$B$2:$D$968,2,FALSE)))</f>
        <v/>
      </c>
      <c r="D99" s="11" t="str">
        <f>IF(C99="","",IF(ISNA(VLOOKUP($B99,'DANH SÁCH LỚP'!$B$2:$D$968,3,FALSE))=TRUE,"",VLOOKUP($B99,'DANH SÁCH LỚP'!$B$2:$D$968,3,FALSE)))</f>
        <v/>
      </c>
      <c r="E99" s="41"/>
      <c r="F99" s="41"/>
      <c r="G99" s="41"/>
      <c r="H99" s="41"/>
      <c r="I99" s="41"/>
      <c r="J99" s="41"/>
      <c r="K99" s="41"/>
      <c r="L99" s="30" t="str">
        <f t="shared" si="8"/>
        <v/>
      </c>
      <c r="M99" s="76"/>
      <c r="N99" s="65" t="str">
        <f t="shared" si="9"/>
        <v/>
      </c>
      <c r="O99" s="41"/>
      <c r="P99" s="32" t="str">
        <f t="shared" si="10"/>
        <v/>
      </c>
      <c r="Q99" s="63" t="str">
        <f t="shared" si="6"/>
        <v/>
      </c>
      <c r="R99" s="65" t="str">
        <f t="shared" si="7"/>
        <v/>
      </c>
    </row>
    <row r="100" spans="1:18" ht="15" hidden="1">
      <c r="A100" s="1" t="str">
        <f>IF(B100="","",SUBTOTAL(3,$B$12:B100))</f>
        <v/>
      </c>
      <c r="B100" s="74"/>
      <c r="C100" s="10" t="str">
        <f>IF(B100="","",IF(ISNA(VLOOKUP($B100,'DANH SÁCH LỚP'!$B$2:$D$968,2,FALSE))=TRUE,"",VLOOKUP($B100,'DANH SÁCH LỚP'!$B$2:$D$968,2,FALSE)))</f>
        <v/>
      </c>
      <c r="D100" s="11" t="str">
        <f>IF(C100="","",IF(ISNA(VLOOKUP($B100,'DANH SÁCH LỚP'!$B$2:$D$968,3,FALSE))=TRUE,"",VLOOKUP($B100,'DANH SÁCH LỚP'!$B$2:$D$968,3,FALSE)))</f>
        <v/>
      </c>
      <c r="E100" s="41"/>
      <c r="F100" s="41"/>
      <c r="G100" s="41"/>
      <c r="H100" s="41"/>
      <c r="I100" s="41"/>
      <c r="J100" s="41"/>
      <c r="K100" s="41"/>
      <c r="L100" s="30" t="str">
        <f t="shared" si="8"/>
        <v/>
      </c>
      <c r="M100" s="76"/>
      <c r="N100" s="65" t="str">
        <f t="shared" si="9"/>
        <v/>
      </c>
      <c r="O100" s="41"/>
      <c r="P100" s="32" t="str">
        <f t="shared" si="10"/>
        <v/>
      </c>
      <c r="Q100" s="63" t="str">
        <f t="shared" si="6"/>
        <v/>
      </c>
      <c r="R100" s="65" t="str">
        <f t="shared" si="7"/>
        <v/>
      </c>
    </row>
    <row r="101" spans="1:18" ht="15" hidden="1">
      <c r="A101" s="1" t="str">
        <f>IF(B101="","",SUBTOTAL(3,$B$12:B101))</f>
        <v/>
      </c>
      <c r="B101" s="74"/>
      <c r="C101" s="10" t="str">
        <f>IF(B101="","",IF(ISNA(VLOOKUP($B101,'DANH SÁCH LỚP'!$B$2:$D$968,2,FALSE))=TRUE,"",VLOOKUP($B101,'DANH SÁCH LỚP'!$B$2:$D$968,2,FALSE)))</f>
        <v/>
      </c>
      <c r="D101" s="11" t="str">
        <f>IF(C101="","",IF(ISNA(VLOOKUP($B101,'DANH SÁCH LỚP'!$B$2:$D$968,3,FALSE))=TRUE,"",VLOOKUP($B101,'DANH SÁCH LỚP'!$B$2:$D$968,3,FALSE)))</f>
        <v/>
      </c>
      <c r="E101" s="41"/>
      <c r="F101" s="41"/>
      <c r="G101" s="41"/>
      <c r="H101" s="41"/>
      <c r="I101" s="41"/>
      <c r="J101" s="41"/>
      <c r="K101" s="41"/>
      <c r="L101" s="30" t="str">
        <f t="shared" si="8"/>
        <v/>
      </c>
      <c r="M101" s="76"/>
      <c r="N101" s="65" t="str">
        <f t="shared" si="9"/>
        <v/>
      </c>
      <c r="O101" s="41"/>
      <c r="P101" s="32" t="str">
        <f t="shared" si="10"/>
        <v/>
      </c>
      <c r="Q101" s="63" t="str">
        <f t="shared" si="6"/>
        <v/>
      </c>
      <c r="R101" s="65" t="str">
        <f t="shared" si="7"/>
        <v/>
      </c>
    </row>
    <row r="102" spans="1:18" s="44" customFormat="1">
      <c r="A102" s="251" t="s">
        <v>987</v>
      </c>
      <c r="B102" s="252"/>
      <c r="C102" s="252"/>
      <c r="D102" s="252"/>
      <c r="E102" s="252"/>
      <c r="F102" s="252"/>
      <c r="G102" s="252"/>
      <c r="H102" s="252"/>
      <c r="I102" s="252"/>
      <c r="J102" s="252"/>
      <c r="K102" s="252"/>
      <c r="L102" s="252"/>
      <c r="M102" s="252"/>
      <c r="N102" s="252"/>
      <c r="P102" s="66"/>
      <c r="Q102" s="66"/>
      <c r="R102" s="66"/>
    </row>
    <row r="103" spans="1:18" s="44" customFormat="1" ht="12.75" customHeight="1">
      <c r="A103" s="3"/>
      <c r="B103" s="255" t="str">
        <f>"Tổng danh sách có"</f>
        <v>Tổng danh sách có</v>
      </c>
      <c r="C103" s="255"/>
      <c r="D103" s="255"/>
      <c r="E103" s="255"/>
      <c r="F103" s="275" t="str">
        <f>": "&amp;IF(MAX($A$12:$A$101)=1,0,MAX($A$12:$A$101))&amp;" SV"</f>
        <v>: 10 SV</v>
      </c>
      <c r="G103" s="275"/>
      <c r="J103" s="4"/>
      <c r="K103" s="4"/>
      <c r="L103" s="4"/>
      <c r="M103" s="4"/>
      <c r="N103" s="3"/>
      <c r="P103" s="66"/>
      <c r="Q103" s="66"/>
      <c r="R103" s="66"/>
    </row>
    <row r="104" spans="1:18" s="44" customFormat="1">
      <c r="A104" s="2"/>
      <c r="B104" s="248" t="str">
        <f>"Tổng số SV có điểm Xuất sắc từ 9 đ đến 10 đ"</f>
        <v>Tổng số SV có điểm Xuất sắc từ 9 đ đến 10 đ</v>
      </c>
      <c r="C104" s="248"/>
      <c r="D104" s="248"/>
      <c r="E104" s="248"/>
      <c r="F104" s="248" t="str">
        <f>": "&amp;COUNTIF($Q$12:$Q$101,"XS")&amp;" SV"</f>
        <v>: 0 SV</v>
      </c>
      <c r="G104" s="248"/>
      <c r="H104" s="248" t="str">
        <f>"("&amp;IF(B12="",0,ROUND(COUNTIF($Q$12:$Q$101,"XS")*100/MAX($A$12:$A$101),2))&amp;"%" &amp;")"</f>
        <v>(0%)</v>
      </c>
      <c r="I104" s="248"/>
      <c r="J104" s="258" t="str">
        <f>"Tổng số SV có điểm &gt;= 5 đ : "&amp;COUNTIF(P12:P101,"&gt;=5")&amp;" SV"&amp;" ("&amp;IF(B12="",0,ROUND(COUNTIF(P12:P101,"&gt;=5")*100/MAX($A$12:$A$101),2))&amp;"%" &amp;")"</f>
        <v>Tổng số SV có điểm &gt;= 5 đ : 6 SV (60%)</v>
      </c>
      <c r="K104" s="258"/>
      <c r="L104" s="258"/>
      <c r="M104" s="258"/>
      <c r="N104" s="258"/>
      <c r="P104" s="66"/>
      <c r="Q104" s="66"/>
      <c r="R104" s="66"/>
    </row>
    <row r="105" spans="1:18" s="44" customFormat="1">
      <c r="A105" s="2"/>
      <c r="B105" s="248" t="str">
        <f>"Tổng số SV có điểm Giỏi từ 8 đ đến &lt;9 đ"</f>
        <v>Tổng số SV có điểm Giỏi từ 8 đ đến &lt;9 đ</v>
      </c>
      <c r="C105" s="248"/>
      <c r="D105" s="248"/>
      <c r="E105" s="248"/>
      <c r="F105" s="248" t="str">
        <f>": "&amp;COUNTIF($Q$12:$Q$101,"Giỏi")&amp;" SV"</f>
        <v>: 0 SV</v>
      </c>
      <c r="G105" s="248"/>
      <c r="H105" s="248" t="str">
        <f>"("&amp;IF(B12="",0,ROUND(COUNTIF($Q$12:$Q$101,"Giỏi")*100/MAX($A$12:$A$101),2))&amp;"%" &amp;")"</f>
        <v>(0%)</v>
      </c>
      <c r="I105" s="248"/>
      <c r="J105" s="258"/>
      <c r="K105" s="258"/>
      <c r="L105" s="258"/>
      <c r="M105" s="258"/>
      <c r="N105" s="258"/>
      <c r="P105" s="66"/>
      <c r="Q105" s="66"/>
      <c r="R105" s="66"/>
    </row>
    <row r="106" spans="1:18" s="44" customFormat="1">
      <c r="A106" s="2"/>
      <c r="B106" s="248" t="str">
        <f>"Tổng số SV có điểm Khá từ 7 đ đến &lt;8 đ"</f>
        <v>Tổng số SV có điểm Khá từ 7 đ đến &lt;8 đ</v>
      </c>
      <c r="C106" s="248"/>
      <c r="D106" s="248"/>
      <c r="E106" s="248"/>
      <c r="F106" s="248" t="str">
        <f>": "&amp;COUNTIF($Q$12:$Q$101,"Khá")&amp;" SV"</f>
        <v>: 1 SV</v>
      </c>
      <c r="G106" s="248"/>
      <c r="H106" s="248" t="str">
        <f>"("&amp;IF(B12="",0,ROUND(COUNTIF($Q$12:$Q$101,"Khá")*100/MAX($A$12:$A$101),2))&amp;"%" &amp;")"</f>
        <v>(10%)</v>
      </c>
      <c r="I106" s="248"/>
      <c r="J106" s="258"/>
      <c r="K106" s="258"/>
      <c r="L106" s="258"/>
      <c r="M106" s="258"/>
      <c r="N106" s="258"/>
      <c r="P106" s="66"/>
      <c r="Q106" s="66"/>
      <c r="R106" s="66"/>
    </row>
    <row r="107" spans="1:18" s="44" customFormat="1">
      <c r="A107" s="2"/>
      <c r="B107" s="248" t="str">
        <f>"Tổng số SV có điểm Trung bình khá từ 6 đ đến &lt;7 đ"</f>
        <v>Tổng số SV có điểm Trung bình khá từ 6 đ đến &lt;7 đ</v>
      </c>
      <c r="C107" s="248"/>
      <c r="D107" s="248"/>
      <c r="E107" s="248"/>
      <c r="F107" s="248" t="str">
        <f>": "&amp;COUNTIF($Q$12:$Q$101,"TBK")&amp;" SV"</f>
        <v>: 4 SV</v>
      </c>
      <c r="G107" s="248"/>
      <c r="H107" s="248" t="str">
        <f>"("&amp;IF(B12="",0,ROUND(COUNTIF($Q$12:$Q$101,"TBK")*100/MAX($A$12:$A$101),2))&amp;"%" &amp;")"</f>
        <v>(40%)</v>
      </c>
      <c r="I107" s="248"/>
      <c r="J107" s="258"/>
      <c r="K107" s="258"/>
      <c r="L107" s="258"/>
      <c r="M107" s="258"/>
      <c r="N107" s="258"/>
      <c r="P107" s="66"/>
      <c r="Q107" s="66"/>
      <c r="R107" s="66"/>
    </row>
    <row r="108" spans="1:18" s="44" customFormat="1">
      <c r="A108" s="2"/>
      <c r="B108" s="248" t="str">
        <f>"Tổng số SV có điểm Trung bình từ 5 đ đến &lt;6 đ"</f>
        <v>Tổng số SV có điểm Trung bình từ 5 đ đến &lt;6 đ</v>
      </c>
      <c r="C108" s="248"/>
      <c r="D108" s="248"/>
      <c r="E108" s="248"/>
      <c r="F108" s="248" t="str">
        <f>": "&amp;COUNTIF($Q$12:$Q$101,"TB")&amp;" SV"</f>
        <v>: 1 SV</v>
      </c>
      <c r="G108" s="248"/>
      <c r="H108" s="248" t="str">
        <f>"("&amp;IF(B12="",0,ROUND(COUNTIF($Q$12:$Q$101,"TB")*100/MAX($A$12:$A$101),2))&amp;"%" &amp;")"</f>
        <v>(10%)</v>
      </c>
      <c r="I108" s="248"/>
      <c r="J108" s="263" t="str">
        <f>"Tổng số SV có điểm &lt; 5 đ : "&amp;COUNTIF(P12:P101,"&lt;5")&amp;" SV"&amp;" ("&amp;IF(B12="",0,ROUND(COUNTIF(P12:P101,"&lt;5")*100/MAX($A$12:$A$101),2))&amp;"%" &amp;")"</f>
        <v>Tổng số SV có điểm &lt; 5 đ : 4 SV (40%)</v>
      </c>
      <c r="K108" s="263"/>
      <c r="L108" s="263"/>
      <c r="M108" s="263"/>
      <c r="N108" s="263"/>
      <c r="P108" s="66"/>
      <c r="Q108" s="66"/>
      <c r="R108" s="66"/>
    </row>
    <row r="109" spans="1:18" s="44" customFormat="1">
      <c r="A109" s="2"/>
      <c r="B109" s="248" t="str">
        <f>"Tổng số SV có điểm Yếu từ 4 đ đến &lt;5 đ"</f>
        <v>Tổng số SV có điểm Yếu từ 4 đ đến &lt;5 đ</v>
      </c>
      <c r="C109" s="248"/>
      <c r="D109" s="248"/>
      <c r="E109" s="248"/>
      <c r="F109" s="248" t="str">
        <f>": "&amp;COUNTIF($Q$12:$Q$101,"Yếu")&amp;" SV"</f>
        <v>: 0 SV</v>
      </c>
      <c r="G109" s="248"/>
      <c r="H109" s="248" t="str">
        <f>"("&amp;IF(B12="",0,ROUND(COUNTIF($Q$12:$Q$101,"Yếu")*100/MAX($A$12:$A$101),2))&amp;"%"&amp;")"</f>
        <v>(0%)</v>
      </c>
      <c r="I109" s="248"/>
      <c r="J109" s="263"/>
      <c r="K109" s="263"/>
      <c r="L109" s="263"/>
      <c r="M109" s="263"/>
      <c r="N109" s="263"/>
      <c r="P109" s="66"/>
      <c r="Q109" s="66"/>
      <c r="R109" s="66"/>
    </row>
    <row r="110" spans="1:18" s="44" customFormat="1">
      <c r="A110" s="2"/>
      <c r="B110" s="248" t="str">
        <f>"Tổng số SV có điểm Kém dưới 4 đ"</f>
        <v>Tổng số SV có điểm Kém dưới 4 đ</v>
      </c>
      <c r="C110" s="248"/>
      <c r="D110" s="248"/>
      <c r="E110" s="248"/>
      <c r="F110" s="248" t="str">
        <f>": "&amp;COUNTIF($Q$12:$Q$101,"Kém")&amp;" SV"</f>
        <v>: 4 SV</v>
      </c>
      <c r="G110" s="248"/>
      <c r="H110" s="248" t="str">
        <f>"("&amp;IF(B12="",0,ROUND(COUNTIF($Q$12:$Q$101,"Kém")*100/MAX($A$12:$A$101),2))&amp;"%"&amp;")"</f>
        <v>(40%)</v>
      </c>
      <c r="I110" s="248"/>
      <c r="J110" s="263"/>
      <c r="K110" s="263"/>
      <c r="L110" s="263"/>
      <c r="M110" s="263"/>
      <c r="N110" s="263"/>
      <c r="P110" s="66"/>
      <c r="Q110" s="66"/>
      <c r="R110" s="66"/>
    </row>
    <row r="111" spans="1:18" s="44" customFormat="1">
      <c r="A111" s="2"/>
      <c r="B111" s="248" t="str">
        <f>"Tổng số SV không xếp loại vì chưa đủ điều kiện"</f>
        <v>Tổng số SV không xếp loại vì chưa đủ điều kiện</v>
      </c>
      <c r="C111" s="248"/>
      <c r="D111" s="248"/>
      <c r="E111" s="248"/>
      <c r="F111" s="248" t="str">
        <f>": "&amp;COUNTIF($Q$12:$Q$101,"KXL")&amp;" SV"</f>
        <v>: 0 SV</v>
      </c>
      <c r="G111" s="248"/>
      <c r="H111" s="248" t="str">
        <f>"("&amp;IF(B12="",0,ROUND(COUNTIF($Q$12:$Q$101,"KXL")*100/MAX($A$12:$A$101),2))&amp;"%"&amp;")"</f>
        <v>(0%)</v>
      </c>
      <c r="I111" s="248"/>
      <c r="J111" s="263"/>
      <c r="K111" s="263"/>
      <c r="L111" s="263"/>
      <c r="M111" s="263"/>
      <c r="N111" s="263"/>
      <c r="P111" s="66"/>
      <c r="Q111" s="66"/>
      <c r="R111" s="66"/>
    </row>
    <row r="112" spans="1:18" ht="15.75"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</row>
    <row r="113" spans="1:18" ht="15.75" customHeight="1">
      <c r="A113" s="247" t="s">
        <v>20</v>
      </c>
      <c r="B113" s="247"/>
      <c r="C113" s="247"/>
      <c r="D113" s="247" t="s">
        <v>27</v>
      </c>
      <c r="E113" s="247"/>
      <c r="F113" s="247"/>
      <c r="G113" s="247"/>
      <c r="H113" s="247"/>
      <c r="I113" s="247" t="s">
        <v>21</v>
      </c>
      <c r="J113" s="247"/>
      <c r="K113" s="247"/>
      <c r="L113" s="247"/>
      <c r="M113" s="247"/>
      <c r="N113" s="247"/>
    </row>
    <row r="114" spans="1:18">
      <c r="A114" s="249"/>
      <c r="B114" s="249"/>
      <c r="C114" s="249"/>
      <c r="D114" s="45"/>
      <c r="E114" s="45"/>
      <c r="G114" s="45"/>
      <c r="H114" s="45"/>
      <c r="I114" s="45"/>
      <c r="J114" s="45"/>
      <c r="K114" s="262"/>
      <c r="L114" s="262"/>
      <c r="M114" s="262"/>
      <c r="N114" s="262"/>
    </row>
    <row r="120" spans="1:18" s="54" customFormat="1" ht="18.75">
      <c r="A120" s="246"/>
      <c r="B120" s="246"/>
      <c r="C120" s="246"/>
      <c r="D120" s="246"/>
      <c r="E120" s="246"/>
      <c r="F120" s="246"/>
      <c r="G120" s="246"/>
      <c r="H120" s="246"/>
      <c r="I120" s="278" t="s">
        <v>1164</v>
      </c>
      <c r="J120" s="278"/>
      <c r="K120" s="278"/>
      <c r="L120" s="278"/>
      <c r="M120" s="278"/>
      <c r="N120" s="278"/>
      <c r="P120" s="56"/>
      <c r="Q120" s="56"/>
      <c r="R120" s="56"/>
    </row>
  </sheetData>
  <sheetProtection password="CD88" sheet="1" formatCells="0" formatRows="0"/>
  <dataConsolidate/>
  <mergeCells count="64">
    <mergeCell ref="A4:R4"/>
    <mergeCell ref="F1:R1"/>
    <mergeCell ref="F2:R2"/>
    <mergeCell ref="F3:R3"/>
    <mergeCell ref="A3:E3"/>
    <mergeCell ref="A1:E1"/>
    <mergeCell ref="A2:E2"/>
    <mergeCell ref="A5:R5"/>
    <mergeCell ref="N8:N11"/>
    <mergeCell ref="A8:A11"/>
    <mergeCell ref="Q8:Q11"/>
    <mergeCell ref="L6:M6"/>
    <mergeCell ref="H6:I6"/>
    <mergeCell ref="C6:G6"/>
    <mergeCell ref="B108:E108"/>
    <mergeCell ref="B109:E109"/>
    <mergeCell ref="B110:E110"/>
    <mergeCell ref="J108:N111"/>
    <mergeCell ref="H111:I111"/>
    <mergeCell ref="B111:E111"/>
    <mergeCell ref="F108:G108"/>
    <mergeCell ref="H108:I108"/>
    <mergeCell ref="F109:G109"/>
    <mergeCell ref="H109:I109"/>
    <mergeCell ref="F110:G110"/>
    <mergeCell ref="H110:I110"/>
    <mergeCell ref="F111:G111"/>
    <mergeCell ref="B106:E106"/>
    <mergeCell ref="P8:P11"/>
    <mergeCell ref="J104:N107"/>
    <mergeCell ref="H105:I105"/>
    <mergeCell ref="H107:I107"/>
    <mergeCell ref="B104:E104"/>
    <mergeCell ref="B107:E107"/>
    <mergeCell ref="B105:E105"/>
    <mergeCell ref="O8:O11"/>
    <mergeCell ref="H106:I106"/>
    <mergeCell ref="A102:N102"/>
    <mergeCell ref="F104:G104"/>
    <mergeCell ref="H104:I104"/>
    <mergeCell ref="F8:K9"/>
    <mergeCell ref="C8:D11"/>
    <mergeCell ref="B8:B11"/>
    <mergeCell ref="I120:N120"/>
    <mergeCell ref="D120:H120"/>
    <mergeCell ref="A120:C120"/>
    <mergeCell ref="A113:C113"/>
    <mergeCell ref="I113:N113"/>
    <mergeCell ref="A114:C114"/>
    <mergeCell ref="K114:N114"/>
    <mergeCell ref="D113:H113"/>
    <mergeCell ref="B103:E103"/>
    <mergeCell ref="F7:K7"/>
    <mergeCell ref="L8:L11"/>
    <mergeCell ref="L7:R7"/>
    <mergeCell ref="R8:R11"/>
    <mergeCell ref="M8:M11"/>
    <mergeCell ref="E8:E11"/>
    <mergeCell ref="F107:G107"/>
    <mergeCell ref="F106:G106"/>
    <mergeCell ref="I10:K11"/>
    <mergeCell ref="F10:H11"/>
    <mergeCell ref="F103:G103"/>
    <mergeCell ref="F105:G105"/>
  </mergeCells>
  <phoneticPr fontId="1" type="noConversion"/>
  <conditionalFormatting sqref="P12:P101">
    <cfRule type="cellIs" dxfId="6" priority="1" stopIfTrue="1" operator="lessThan">
      <formula>5</formula>
    </cfRule>
  </conditionalFormatting>
  <conditionalFormatting sqref="O12:O101">
    <cfRule type="cellIs" dxfId="5" priority="2" stopIfTrue="1" operator="lessThan">
      <formula>3</formula>
    </cfRule>
  </conditionalFormatting>
  <conditionalFormatting sqref="L12:L101">
    <cfRule type="cellIs" dxfId="4" priority="3" stopIfTrue="1" operator="lessThan">
      <formula>3</formula>
    </cfRule>
  </conditionalFormatting>
  <printOptions horizontalCentered="1"/>
  <pageMargins left="0" right="0" top="0.25" bottom="0.32" header="0.25" footer="0.25"/>
  <pageSetup paperSize="9" scale="82" orientation="portrait" horizontalDpi="1200" verticalDpi="12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tabColor indexed="45"/>
  </sheetPr>
  <dimension ref="A1:K137"/>
  <sheetViews>
    <sheetView topLeftCell="A93" zoomScale="130" workbookViewId="0">
      <selection activeCell="D94" sqref="D94:E98"/>
    </sheetView>
  </sheetViews>
  <sheetFormatPr defaultRowHeight="15"/>
  <cols>
    <col min="1" max="1" width="5" style="119" customWidth="1"/>
    <col min="2" max="2" width="9.140625" style="119" hidden="1" customWidth="1"/>
    <col min="3" max="3" width="9.140625" style="119"/>
    <col min="4" max="4" width="20.42578125" style="119" customWidth="1"/>
    <col min="5" max="6" width="9.140625" style="119"/>
    <col min="7" max="7" width="18.28515625" style="119" customWidth="1"/>
    <col min="8" max="9" width="8" style="119" customWidth="1"/>
    <col min="10" max="16384" width="9.140625" style="119"/>
  </cols>
  <sheetData>
    <row r="1" spans="1:11" s="117" customFormat="1" ht="15.75" customHeight="1">
      <c r="A1" s="293" t="s">
        <v>195</v>
      </c>
      <c r="B1" s="293"/>
      <c r="C1" s="293"/>
      <c r="D1" s="293"/>
      <c r="E1" s="293"/>
      <c r="F1" s="206"/>
      <c r="G1" s="280" t="s">
        <v>988</v>
      </c>
      <c r="H1" s="280"/>
      <c r="I1" s="280"/>
      <c r="J1" s="280"/>
      <c r="K1" s="280"/>
    </row>
    <row r="2" spans="1:11" s="118" customFormat="1" ht="15.75" customHeight="1">
      <c r="A2" s="293" t="s">
        <v>989</v>
      </c>
      <c r="B2" s="293"/>
      <c r="C2" s="293"/>
      <c r="D2" s="293"/>
      <c r="E2" s="293"/>
      <c r="F2" s="207"/>
      <c r="G2" s="297" t="s">
        <v>12</v>
      </c>
      <c r="H2" s="297"/>
      <c r="I2" s="297"/>
      <c r="J2" s="297"/>
      <c r="K2" s="297"/>
    </row>
    <row r="3" spans="1:11" ht="15.75" customHeight="1">
      <c r="A3" s="294" t="s">
        <v>990</v>
      </c>
      <c r="B3" s="294"/>
      <c r="C3" s="294"/>
      <c r="D3" s="294"/>
      <c r="E3" s="294"/>
      <c r="F3" s="159"/>
      <c r="G3" s="160"/>
      <c r="H3" s="161"/>
      <c r="I3" s="161"/>
      <c r="J3" s="162"/>
      <c r="K3" s="161"/>
    </row>
    <row r="4" spans="1:11" ht="17.100000000000001" customHeight="1">
      <c r="A4" s="163"/>
      <c r="B4" s="159"/>
      <c r="D4" s="164"/>
      <c r="E4" s="164"/>
      <c r="F4" s="208"/>
      <c r="G4" s="208" t="s">
        <v>1152</v>
      </c>
      <c r="H4" s="208"/>
      <c r="I4" s="208"/>
      <c r="J4" s="208"/>
      <c r="K4" s="208"/>
    </row>
    <row r="5" spans="1:11" ht="12.75" customHeight="1">
      <c r="A5" s="163"/>
      <c r="B5" s="159"/>
      <c r="C5" s="159"/>
      <c r="D5" s="164"/>
      <c r="E5" s="164"/>
      <c r="F5" s="159"/>
      <c r="G5" s="160"/>
      <c r="H5" s="161"/>
      <c r="I5" s="161"/>
      <c r="J5" s="162"/>
      <c r="K5" s="161"/>
    </row>
    <row r="6" spans="1:11" ht="24" customHeight="1">
      <c r="A6" s="282" t="s">
        <v>991</v>
      </c>
      <c r="B6" s="282"/>
      <c r="C6" s="282"/>
      <c r="D6" s="282"/>
      <c r="E6" s="282"/>
      <c r="F6" s="282"/>
      <c r="G6" s="282"/>
      <c r="H6" s="282"/>
      <c r="I6" s="282"/>
      <c r="J6" s="282"/>
      <c r="K6" s="282"/>
    </row>
    <row r="7" spans="1:11" ht="24" customHeight="1">
      <c r="A7" s="282" t="s">
        <v>992</v>
      </c>
      <c r="B7" s="282"/>
      <c r="C7" s="282"/>
      <c r="D7" s="282"/>
      <c r="E7" s="282"/>
      <c r="F7" s="282"/>
      <c r="G7" s="282"/>
      <c r="H7" s="282"/>
      <c r="I7" s="282"/>
      <c r="J7" s="282"/>
      <c r="K7" s="282"/>
    </row>
    <row r="8" spans="1:11" ht="22.5" customHeight="1">
      <c r="A8" s="281" t="s">
        <v>993</v>
      </c>
      <c r="B8" s="281"/>
      <c r="C8" s="281"/>
      <c r="D8" s="281"/>
      <c r="E8" s="281"/>
      <c r="F8" s="281"/>
      <c r="G8" s="281"/>
      <c r="H8" s="281"/>
      <c r="I8" s="281"/>
      <c r="J8" s="281"/>
      <c r="K8" s="281"/>
    </row>
    <row r="9" spans="1:11" s="120" customFormat="1" ht="13.5" customHeight="1">
      <c r="A9" s="156"/>
      <c r="B9" s="156"/>
      <c r="C9" s="156"/>
      <c r="D9" s="156"/>
      <c r="E9" s="156"/>
      <c r="F9" s="156"/>
      <c r="G9" s="156"/>
      <c r="H9" s="156"/>
      <c r="I9" s="156"/>
      <c r="J9" s="156"/>
      <c r="K9" s="156"/>
    </row>
    <row r="10" spans="1:11" ht="36" customHeight="1">
      <c r="A10" s="284" t="s">
        <v>18</v>
      </c>
      <c r="B10" s="285" t="s">
        <v>17</v>
      </c>
      <c r="C10" s="290" t="s">
        <v>1151</v>
      </c>
      <c r="D10" s="286" t="s">
        <v>196</v>
      </c>
      <c r="E10" s="287"/>
      <c r="F10" s="290" t="s">
        <v>994</v>
      </c>
      <c r="G10" s="291" t="s">
        <v>995</v>
      </c>
      <c r="H10" s="283" t="s">
        <v>996</v>
      </c>
      <c r="I10" s="283"/>
      <c r="J10" s="283" t="s">
        <v>997</v>
      </c>
      <c r="K10" s="283"/>
    </row>
    <row r="11" spans="1:11" ht="24.75" customHeight="1">
      <c r="A11" s="284"/>
      <c r="B11" s="285"/>
      <c r="C11" s="285"/>
      <c r="D11" s="288"/>
      <c r="E11" s="289"/>
      <c r="F11" s="285"/>
      <c r="G11" s="292"/>
      <c r="H11" s="165" t="s">
        <v>82</v>
      </c>
      <c r="I11" s="165" t="s">
        <v>13</v>
      </c>
      <c r="J11" s="166" t="s">
        <v>998</v>
      </c>
      <c r="K11" s="165" t="s">
        <v>999</v>
      </c>
    </row>
    <row r="12" spans="1:11" s="121" customFormat="1" ht="22.7" customHeight="1">
      <c r="A12" s="167">
        <v>1</v>
      </c>
      <c r="B12" s="168" t="s">
        <v>197</v>
      </c>
      <c r="C12" s="168" t="s">
        <v>1002</v>
      </c>
      <c r="D12" s="169" t="s">
        <v>1000</v>
      </c>
      <c r="E12" s="170" t="s">
        <v>1001</v>
      </c>
      <c r="F12" s="168" t="s">
        <v>205</v>
      </c>
      <c r="G12" s="171" t="s">
        <v>958</v>
      </c>
      <c r="H12" s="172">
        <v>2</v>
      </c>
      <c r="I12" s="172"/>
      <c r="J12" s="173"/>
      <c r="K12" s="172"/>
    </row>
    <row r="13" spans="1:11" s="121" customFormat="1" ht="22.7" customHeight="1">
      <c r="A13" s="167">
        <v>2</v>
      </c>
      <c r="B13" s="168"/>
      <c r="C13" s="168" t="s">
        <v>1005</v>
      </c>
      <c r="D13" s="169" t="s">
        <v>1003</v>
      </c>
      <c r="E13" s="170" t="s">
        <v>1004</v>
      </c>
      <c r="F13" s="168" t="s">
        <v>205</v>
      </c>
      <c r="G13" s="171" t="s">
        <v>958</v>
      </c>
      <c r="H13" s="172">
        <v>2</v>
      </c>
      <c r="I13" s="172"/>
      <c r="J13" s="173"/>
      <c r="K13" s="172"/>
    </row>
    <row r="14" spans="1:11" s="121" customFormat="1" ht="22.7" customHeight="1">
      <c r="A14" s="167">
        <v>3</v>
      </c>
      <c r="B14" s="168">
        <v>14000193</v>
      </c>
      <c r="C14" s="168" t="s">
        <v>1008</v>
      </c>
      <c r="D14" s="169" t="s">
        <v>1006</v>
      </c>
      <c r="E14" s="170" t="s">
        <v>1007</v>
      </c>
      <c r="F14" s="168" t="s">
        <v>514</v>
      </c>
      <c r="G14" s="171" t="s">
        <v>1009</v>
      </c>
      <c r="H14" s="172">
        <v>2</v>
      </c>
      <c r="I14" s="172"/>
      <c r="J14" s="173"/>
      <c r="K14" s="172"/>
    </row>
    <row r="15" spans="1:11" s="121" customFormat="1" ht="22.7" customHeight="1">
      <c r="A15" s="167">
        <v>4</v>
      </c>
      <c r="B15" s="168">
        <v>14000174</v>
      </c>
      <c r="C15" s="168" t="s">
        <v>171</v>
      </c>
      <c r="D15" s="169" t="s">
        <v>1010</v>
      </c>
      <c r="E15" s="170" t="s">
        <v>1011</v>
      </c>
      <c r="F15" s="168" t="s">
        <v>514</v>
      </c>
      <c r="G15" s="171" t="s">
        <v>1009</v>
      </c>
      <c r="H15" s="172">
        <v>2</v>
      </c>
      <c r="I15" s="172"/>
      <c r="J15" s="173"/>
      <c r="K15" s="172"/>
    </row>
    <row r="16" spans="1:11" s="121" customFormat="1" ht="22.7" customHeight="1">
      <c r="A16" s="167">
        <v>5</v>
      </c>
      <c r="B16" s="168"/>
      <c r="C16" s="168" t="s">
        <v>1008</v>
      </c>
      <c r="D16" s="169" t="s">
        <v>1012</v>
      </c>
      <c r="E16" s="170" t="s">
        <v>1013</v>
      </c>
      <c r="F16" s="168" t="s">
        <v>514</v>
      </c>
      <c r="G16" s="171" t="s">
        <v>951</v>
      </c>
      <c r="H16" s="172">
        <v>4</v>
      </c>
      <c r="I16" s="172"/>
      <c r="J16" s="173"/>
      <c r="K16" s="172"/>
    </row>
    <row r="17" spans="1:11" s="121" customFormat="1" ht="22.7" customHeight="1">
      <c r="A17" s="167">
        <v>6</v>
      </c>
      <c r="B17" s="168">
        <v>14000181</v>
      </c>
      <c r="C17" s="168" t="s">
        <v>1008</v>
      </c>
      <c r="D17" s="169" t="s">
        <v>1014</v>
      </c>
      <c r="E17" s="170" t="s">
        <v>1015</v>
      </c>
      <c r="F17" s="168" t="s">
        <v>514</v>
      </c>
      <c r="G17" s="171" t="s">
        <v>951</v>
      </c>
      <c r="H17" s="172">
        <v>4</v>
      </c>
      <c r="I17" s="172"/>
      <c r="J17" s="173"/>
      <c r="K17" s="172"/>
    </row>
    <row r="18" spans="1:11" s="121" customFormat="1" ht="22.7" customHeight="1">
      <c r="A18" s="167">
        <v>7</v>
      </c>
      <c r="B18" s="168">
        <v>14000184</v>
      </c>
      <c r="C18" s="168" t="s">
        <v>1008</v>
      </c>
      <c r="D18" s="169" t="s">
        <v>1016</v>
      </c>
      <c r="E18" s="170" t="s">
        <v>1017</v>
      </c>
      <c r="F18" s="168" t="s">
        <v>514</v>
      </c>
      <c r="G18" s="171" t="s">
        <v>951</v>
      </c>
      <c r="H18" s="172">
        <v>4</v>
      </c>
      <c r="I18" s="172"/>
      <c r="J18" s="173"/>
      <c r="K18" s="172"/>
    </row>
    <row r="19" spans="1:11" s="121" customFormat="1" ht="22.7" customHeight="1">
      <c r="A19" s="167">
        <v>8</v>
      </c>
      <c r="B19" s="168"/>
      <c r="C19" s="168" t="s">
        <v>1008</v>
      </c>
      <c r="D19" s="169" t="s">
        <v>1018</v>
      </c>
      <c r="E19" s="170" t="s">
        <v>1019</v>
      </c>
      <c r="F19" s="168" t="s">
        <v>514</v>
      </c>
      <c r="G19" s="171" t="s">
        <v>951</v>
      </c>
      <c r="H19" s="172">
        <v>4</v>
      </c>
      <c r="I19" s="172"/>
      <c r="J19" s="173"/>
      <c r="K19" s="172"/>
    </row>
    <row r="20" spans="1:11" s="121" customFormat="1" ht="22.7" customHeight="1">
      <c r="A20" s="167">
        <v>9</v>
      </c>
      <c r="B20" s="168"/>
      <c r="C20" s="168" t="s">
        <v>1008</v>
      </c>
      <c r="D20" s="169" t="s">
        <v>1020</v>
      </c>
      <c r="E20" s="170" t="s">
        <v>1021</v>
      </c>
      <c r="F20" s="168" t="s">
        <v>514</v>
      </c>
      <c r="G20" s="171" t="s">
        <v>951</v>
      </c>
      <c r="H20" s="172">
        <v>4</v>
      </c>
      <c r="I20" s="172"/>
      <c r="J20" s="173"/>
      <c r="K20" s="172"/>
    </row>
    <row r="21" spans="1:11" s="121" customFormat="1" ht="22.7" customHeight="1">
      <c r="A21" s="167">
        <v>10</v>
      </c>
      <c r="B21" s="168">
        <v>14000147</v>
      </c>
      <c r="C21" s="168" t="s">
        <v>171</v>
      </c>
      <c r="D21" s="169" t="s">
        <v>1022</v>
      </c>
      <c r="E21" s="170" t="s">
        <v>1023</v>
      </c>
      <c r="F21" s="168" t="s">
        <v>514</v>
      </c>
      <c r="G21" s="171" t="s">
        <v>951</v>
      </c>
      <c r="H21" s="172">
        <v>4</v>
      </c>
      <c r="I21" s="172"/>
      <c r="J21" s="173"/>
      <c r="K21" s="172"/>
    </row>
    <row r="22" spans="1:11" s="121" customFormat="1" ht="22.7" customHeight="1">
      <c r="A22" s="167">
        <v>11</v>
      </c>
      <c r="B22" s="168">
        <v>14000311</v>
      </c>
      <c r="C22" s="168" t="s">
        <v>1026</v>
      </c>
      <c r="D22" s="169" t="s">
        <v>1024</v>
      </c>
      <c r="E22" s="170" t="s">
        <v>1025</v>
      </c>
      <c r="F22" s="168" t="s">
        <v>922</v>
      </c>
      <c r="G22" s="171" t="s">
        <v>951</v>
      </c>
      <c r="H22" s="172">
        <v>4</v>
      </c>
      <c r="I22" s="172"/>
      <c r="J22" s="173"/>
      <c r="K22" s="172"/>
    </row>
    <row r="23" spans="1:11" s="121" customFormat="1" ht="22.7" customHeight="1">
      <c r="A23" s="167">
        <v>12</v>
      </c>
      <c r="B23" s="168">
        <v>14000221</v>
      </c>
      <c r="C23" s="168" t="s">
        <v>1029</v>
      </c>
      <c r="D23" s="169" t="s">
        <v>1027</v>
      </c>
      <c r="E23" s="170" t="s">
        <v>1028</v>
      </c>
      <c r="F23" s="168" t="s">
        <v>922</v>
      </c>
      <c r="G23" s="171" t="s">
        <v>951</v>
      </c>
      <c r="H23" s="172">
        <v>4</v>
      </c>
      <c r="I23" s="172"/>
      <c r="J23" s="173"/>
      <c r="K23" s="172"/>
    </row>
    <row r="24" spans="1:11" s="121" customFormat="1" ht="22.7" customHeight="1">
      <c r="A24" s="167">
        <v>13</v>
      </c>
      <c r="B24" s="168">
        <v>14000092</v>
      </c>
      <c r="C24" s="168" t="s">
        <v>1032</v>
      </c>
      <c r="D24" s="169" t="s">
        <v>1030</v>
      </c>
      <c r="E24" s="170" t="s">
        <v>1031</v>
      </c>
      <c r="F24" s="168" t="s">
        <v>425</v>
      </c>
      <c r="G24" s="171" t="s">
        <v>951</v>
      </c>
      <c r="H24" s="172">
        <v>4</v>
      </c>
      <c r="I24" s="172"/>
      <c r="J24" s="173"/>
      <c r="K24" s="172"/>
    </row>
    <row r="25" spans="1:11" s="121" customFormat="1" ht="22.7" customHeight="1">
      <c r="A25" s="167">
        <v>14</v>
      </c>
      <c r="B25" s="168">
        <v>14000097</v>
      </c>
      <c r="C25" s="168" t="s">
        <v>1032</v>
      </c>
      <c r="D25" s="169" t="s">
        <v>1033</v>
      </c>
      <c r="E25" s="170" t="s">
        <v>1034</v>
      </c>
      <c r="F25" s="168" t="s">
        <v>425</v>
      </c>
      <c r="G25" s="171" t="s">
        <v>951</v>
      </c>
      <c r="H25" s="172">
        <v>4</v>
      </c>
      <c r="I25" s="172"/>
      <c r="J25" s="173"/>
      <c r="K25" s="172"/>
    </row>
    <row r="26" spans="1:11" s="121" customFormat="1" ht="22.7" customHeight="1">
      <c r="A26" s="167">
        <v>15</v>
      </c>
      <c r="B26" s="168"/>
      <c r="C26" s="168" t="s">
        <v>1032</v>
      </c>
      <c r="D26" s="169" t="s">
        <v>1035</v>
      </c>
      <c r="E26" s="170" t="s">
        <v>1036</v>
      </c>
      <c r="F26" s="168" t="s">
        <v>425</v>
      </c>
      <c r="G26" s="171" t="s">
        <v>951</v>
      </c>
      <c r="H26" s="172">
        <v>4</v>
      </c>
      <c r="I26" s="172"/>
      <c r="J26" s="173"/>
      <c r="K26" s="174"/>
    </row>
    <row r="27" spans="1:11" s="121" customFormat="1" ht="22.7" customHeight="1">
      <c r="A27" s="167">
        <v>16</v>
      </c>
      <c r="B27" s="168"/>
      <c r="C27" s="168" t="s">
        <v>1032</v>
      </c>
      <c r="D27" s="169" t="s">
        <v>1037</v>
      </c>
      <c r="E27" s="170" t="s">
        <v>1038</v>
      </c>
      <c r="F27" s="168" t="s">
        <v>425</v>
      </c>
      <c r="G27" s="171" t="s">
        <v>951</v>
      </c>
      <c r="H27" s="172">
        <v>4</v>
      </c>
      <c r="I27" s="172"/>
      <c r="J27" s="173"/>
      <c r="K27" s="174"/>
    </row>
    <row r="28" spans="1:11" s="121" customFormat="1" ht="22.7" customHeight="1">
      <c r="A28" s="167">
        <v>17</v>
      </c>
      <c r="B28" s="168"/>
      <c r="C28" s="168" t="s">
        <v>1032</v>
      </c>
      <c r="D28" s="169" t="s">
        <v>1039</v>
      </c>
      <c r="E28" s="170" t="s">
        <v>1040</v>
      </c>
      <c r="F28" s="168" t="s">
        <v>425</v>
      </c>
      <c r="G28" s="171" t="s">
        <v>951</v>
      </c>
      <c r="H28" s="172">
        <v>4</v>
      </c>
      <c r="I28" s="172"/>
      <c r="J28" s="173"/>
      <c r="K28" s="172"/>
    </row>
    <row r="29" spans="1:11" s="121" customFormat="1" ht="22.7" customHeight="1">
      <c r="A29" s="167">
        <v>18</v>
      </c>
      <c r="B29" s="168">
        <v>14000134</v>
      </c>
      <c r="C29" s="168" t="s">
        <v>1032</v>
      </c>
      <c r="D29" s="169" t="s">
        <v>1041</v>
      </c>
      <c r="E29" s="170" t="s">
        <v>1042</v>
      </c>
      <c r="F29" s="168" t="s">
        <v>425</v>
      </c>
      <c r="G29" s="171" t="s">
        <v>951</v>
      </c>
      <c r="H29" s="172">
        <v>4</v>
      </c>
      <c r="I29" s="172"/>
      <c r="J29" s="173"/>
      <c r="K29" s="172"/>
    </row>
    <row r="30" spans="1:11" s="121" customFormat="1" ht="22.7" customHeight="1">
      <c r="A30" s="167">
        <v>19</v>
      </c>
      <c r="B30" s="168" t="s">
        <v>125</v>
      </c>
      <c r="C30" s="168" t="s">
        <v>1044</v>
      </c>
      <c r="D30" s="169" t="s">
        <v>1043</v>
      </c>
      <c r="E30" s="170" t="s">
        <v>1028</v>
      </c>
      <c r="F30" s="168" t="s">
        <v>638</v>
      </c>
      <c r="G30" s="171" t="s">
        <v>951</v>
      </c>
      <c r="H30" s="172">
        <v>4</v>
      </c>
      <c r="I30" s="172"/>
      <c r="J30" s="173"/>
      <c r="K30" s="172"/>
    </row>
    <row r="31" spans="1:11" s="121" customFormat="1" ht="22.7" customHeight="1">
      <c r="A31" s="167">
        <v>20</v>
      </c>
      <c r="B31" s="168" t="s">
        <v>1045</v>
      </c>
      <c r="C31" s="168" t="s">
        <v>1008</v>
      </c>
      <c r="D31" s="169" t="s">
        <v>1012</v>
      </c>
      <c r="E31" s="170" t="s">
        <v>1013</v>
      </c>
      <c r="F31" s="168" t="s">
        <v>514</v>
      </c>
      <c r="G31" s="171" t="s">
        <v>966</v>
      </c>
      <c r="H31" s="172">
        <v>3</v>
      </c>
      <c r="I31" s="172"/>
      <c r="J31" s="173"/>
      <c r="K31" s="172"/>
    </row>
    <row r="32" spans="1:11" s="121" customFormat="1" ht="22.7" customHeight="1">
      <c r="A32" s="167">
        <v>21</v>
      </c>
      <c r="B32" s="168">
        <v>1400082</v>
      </c>
      <c r="C32" s="168" t="s">
        <v>1008</v>
      </c>
      <c r="D32" s="169" t="s">
        <v>1046</v>
      </c>
      <c r="E32" s="170" t="s">
        <v>1047</v>
      </c>
      <c r="F32" s="168" t="s">
        <v>514</v>
      </c>
      <c r="G32" s="171" t="s">
        <v>966</v>
      </c>
      <c r="H32" s="172">
        <v>2</v>
      </c>
      <c r="I32" s="172"/>
      <c r="J32" s="173"/>
      <c r="K32" s="172"/>
    </row>
    <row r="33" spans="1:11" s="121" customFormat="1" ht="22.7" customHeight="1">
      <c r="A33" s="167">
        <v>22</v>
      </c>
      <c r="B33" s="168">
        <v>14000193</v>
      </c>
      <c r="C33" s="168" t="s">
        <v>1008</v>
      </c>
      <c r="D33" s="169" t="s">
        <v>1006</v>
      </c>
      <c r="E33" s="170" t="s">
        <v>1007</v>
      </c>
      <c r="F33" s="168" t="s">
        <v>514</v>
      </c>
      <c r="G33" s="171" t="s">
        <v>966</v>
      </c>
      <c r="H33" s="172">
        <v>2</v>
      </c>
      <c r="I33" s="172"/>
      <c r="J33" s="173"/>
      <c r="K33" s="172"/>
    </row>
    <row r="34" spans="1:11" s="121" customFormat="1" ht="22.7" customHeight="1">
      <c r="A34" s="167">
        <v>23</v>
      </c>
      <c r="B34" s="168">
        <v>14000174</v>
      </c>
      <c r="C34" s="168" t="s">
        <v>171</v>
      </c>
      <c r="D34" s="169" t="s">
        <v>1010</v>
      </c>
      <c r="E34" s="170" t="s">
        <v>1011</v>
      </c>
      <c r="F34" s="168" t="s">
        <v>514</v>
      </c>
      <c r="G34" s="171" t="s">
        <v>966</v>
      </c>
      <c r="H34" s="172">
        <v>3</v>
      </c>
      <c r="I34" s="172"/>
      <c r="J34" s="173"/>
      <c r="K34" s="172"/>
    </row>
    <row r="35" spans="1:11" s="121" customFormat="1" ht="22.7" customHeight="1">
      <c r="A35" s="167">
        <v>24</v>
      </c>
      <c r="B35" s="168">
        <v>14000175</v>
      </c>
      <c r="C35" s="168" t="s">
        <v>171</v>
      </c>
      <c r="D35" s="169" t="s">
        <v>1048</v>
      </c>
      <c r="E35" s="170" t="s">
        <v>1049</v>
      </c>
      <c r="F35" s="168" t="s">
        <v>514</v>
      </c>
      <c r="G35" s="171" t="s">
        <v>966</v>
      </c>
      <c r="H35" s="175">
        <v>3</v>
      </c>
      <c r="I35" s="172"/>
      <c r="J35" s="173"/>
      <c r="K35" s="172"/>
    </row>
    <row r="36" spans="1:11" s="121" customFormat="1" ht="22.7" customHeight="1">
      <c r="A36" s="167">
        <v>25</v>
      </c>
      <c r="B36" s="168"/>
      <c r="C36" s="168" t="s">
        <v>171</v>
      </c>
      <c r="D36" s="169" t="s">
        <v>1050</v>
      </c>
      <c r="E36" s="170" t="s">
        <v>1051</v>
      </c>
      <c r="F36" s="168" t="s">
        <v>514</v>
      </c>
      <c r="G36" s="171" t="s">
        <v>966</v>
      </c>
      <c r="H36" s="175">
        <v>3</v>
      </c>
      <c r="I36" s="172"/>
      <c r="J36" s="173"/>
      <c r="K36" s="172"/>
    </row>
    <row r="37" spans="1:11" s="121" customFormat="1" ht="22.7" customHeight="1">
      <c r="A37" s="167">
        <v>26</v>
      </c>
      <c r="B37" s="168" t="s">
        <v>1052</v>
      </c>
      <c r="C37" s="168" t="s">
        <v>1044</v>
      </c>
      <c r="D37" s="169" t="s">
        <v>1053</v>
      </c>
      <c r="E37" s="170" t="s">
        <v>1054</v>
      </c>
      <c r="F37" s="168" t="s">
        <v>638</v>
      </c>
      <c r="G37" s="171" t="s">
        <v>966</v>
      </c>
      <c r="H37" s="172">
        <v>2</v>
      </c>
      <c r="I37" s="172"/>
      <c r="J37" s="173"/>
      <c r="K37" s="172"/>
    </row>
    <row r="38" spans="1:11" s="121" customFormat="1" ht="22.7" customHeight="1">
      <c r="A38" s="167">
        <v>27</v>
      </c>
      <c r="B38" s="168" t="s">
        <v>198</v>
      </c>
      <c r="C38" s="168" t="s">
        <v>1044</v>
      </c>
      <c r="D38" s="169" t="s">
        <v>1055</v>
      </c>
      <c r="E38" s="170" t="s">
        <v>1011</v>
      </c>
      <c r="F38" s="168" t="s">
        <v>638</v>
      </c>
      <c r="G38" s="171" t="s">
        <v>966</v>
      </c>
      <c r="H38" s="172">
        <v>2</v>
      </c>
      <c r="I38" s="172"/>
      <c r="J38" s="173"/>
      <c r="K38" s="172"/>
    </row>
    <row r="39" spans="1:11" s="121" customFormat="1" ht="22.7" customHeight="1">
      <c r="A39" s="167">
        <v>28</v>
      </c>
      <c r="B39" s="168">
        <v>14000200</v>
      </c>
      <c r="C39" s="168" t="s">
        <v>1029</v>
      </c>
      <c r="D39" s="169" t="s">
        <v>1038</v>
      </c>
      <c r="E39" s="170" t="s">
        <v>1056</v>
      </c>
      <c r="F39" s="168" t="s">
        <v>638</v>
      </c>
      <c r="G39" s="171" t="s">
        <v>966</v>
      </c>
      <c r="H39" s="172">
        <v>2</v>
      </c>
      <c r="I39" s="172"/>
      <c r="J39" s="173"/>
      <c r="K39" s="172"/>
    </row>
    <row r="40" spans="1:11" ht="13.5" customHeight="1">
      <c r="A40" s="167">
        <v>29</v>
      </c>
      <c r="B40" s="168">
        <v>14000213</v>
      </c>
      <c r="C40" s="168" t="s">
        <v>1029</v>
      </c>
      <c r="D40" s="169" t="s">
        <v>1050</v>
      </c>
      <c r="E40" s="170" t="s">
        <v>1036</v>
      </c>
      <c r="F40" s="168" t="s">
        <v>638</v>
      </c>
      <c r="G40" s="171" t="s">
        <v>966</v>
      </c>
      <c r="H40" s="172">
        <v>2</v>
      </c>
      <c r="I40" s="172"/>
      <c r="J40" s="173"/>
      <c r="K40" s="172"/>
    </row>
    <row r="41" spans="1:11" ht="22.5" customHeight="1">
      <c r="A41" s="167">
        <v>30</v>
      </c>
      <c r="B41" s="168">
        <v>14000221</v>
      </c>
      <c r="C41" s="168" t="s">
        <v>1029</v>
      </c>
      <c r="D41" s="169" t="s">
        <v>1027</v>
      </c>
      <c r="E41" s="170" t="s">
        <v>1028</v>
      </c>
      <c r="F41" s="168" t="s">
        <v>638</v>
      </c>
      <c r="G41" s="171" t="s">
        <v>966</v>
      </c>
      <c r="H41" s="172">
        <v>2</v>
      </c>
      <c r="I41" s="172"/>
      <c r="J41" s="173"/>
      <c r="K41" s="172"/>
    </row>
    <row r="42" spans="1:11" ht="21.75" customHeight="1">
      <c r="A42" s="167">
        <v>31</v>
      </c>
      <c r="B42" s="168">
        <v>2250048</v>
      </c>
      <c r="C42" s="168" t="s">
        <v>1029</v>
      </c>
      <c r="D42" s="169" t="s">
        <v>1057</v>
      </c>
      <c r="E42" s="170" t="s">
        <v>1058</v>
      </c>
      <c r="F42" s="168" t="s">
        <v>638</v>
      </c>
      <c r="G42" s="171" t="s">
        <v>966</v>
      </c>
      <c r="H42" s="172">
        <v>2</v>
      </c>
      <c r="I42" s="172"/>
      <c r="J42" s="173"/>
      <c r="K42" s="172"/>
    </row>
    <row r="43" spans="1:11" ht="17.25" customHeight="1">
      <c r="A43" s="167">
        <v>32</v>
      </c>
      <c r="B43" s="168">
        <v>14000251</v>
      </c>
      <c r="C43" s="168" t="s">
        <v>1029</v>
      </c>
      <c r="D43" s="169" t="s">
        <v>1059</v>
      </c>
      <c r="E43" s="170" t="s">
        <v>1051</v>
      </c>
      <c r="F43" s="168" t="s">
        <v>638</v>
      </c>
      <c r="G43" s="171" t="s">
        <v>966</v>
      </c>
      <c r="H43" s="172">
        <v>2</v>
      </c>
      <c r="I43" s="172"/>
      <c r="J43" s="173"/>
      <c r="K43" s="172"/>
    </row>
    <row r="44" spans="1:11" ht="18" customHeight="1">
      <c r="A44" s="167">
        <v>33</v>
      </c>
      <c r="B44" s="176"/>
      <c r="C44" s="176" t="s">
        <v>1061</v>
      </c>
      <c r="D44" s="177" t="s">
        <v>1060</v>
      </c>
      <c r="E44" s="178" t="s">
        <v>1047</v>
      </c>
      <c r="F44" s="176" t="s">
        <v>638</v>
      </c>
      <c r="G44" s="179" t="s">
        <v>966</v>
      </c>
      <c r="H44" s="180">
        <v>2</v>
      </c>
      <c r="I44" s="180"/>
      <c r="J44" s="180"/>
      <c r="K44" s="180"/>
    </row>
    <row r="45" spans="1:11" ht="18" customHeight="1">
      <c r="A45" s="167">
        <v>34</v>
      </c>
      <c r="B45" s="176">
        <v>14000294</v>
      </c>
      <c r="C45" s="176" t="s">
        <v>1061</v>
      </c>
      <c r="D45" s="177" t="s">
        <v>1062</v>
      </c>
      <c r="E45" s="178" t="s">
        <v>1063</v>
      </c>
      <c r="F45" s="176" t="s">
        <v>638</v>
      </c>
      <c r="G45" s="179" t="s">
        <v>966</v>
      </c>
      <c r="H45" s="180">
        <v>2</v>
      </c>
      <c r="I45" s="180"/>
      <c r="J45" s="180"/>
      <c r="K45" s="180"/>
    </row>
    <row r="46" spans="1:11" ht="15.75">
      <c r="A46" s="167">
        <v>35</v>
      </c>
      <c r="B46" s="176">
        <v>14000305</v>
      </c>
      <c r="C46" s="176" t="s">
        <v>1061</v>
      </c>
      <c r="D46" s="177" t="s">
        <v>1018</v>
      </c>
      <c r="E46" s="178" t="s">
        <v>1049</v>
      </c>
      <c r="F46" s="176" t="s">
        <v>638</v>
      </c>
      <c r="G46" s="179" t="s">
        <v>966</v>
      </c>
      <c r="H46" s="180">
        <v>2</v>
      </c>
      <c r="I46" s="180"/>
      <c r="J46" s="180"/>
      <c r="K46" s="180"/>
    </row>
    <row r="47" spans="1:11" ht="17.100000000000001" customHeight="1">
      <c r="A47" s="167">
        <v>36</v>
      </c>
      <c r="B47" s="168">
        <v>14000200</v>
      </c>
      <c r="C47" s="168" t="s">
        <v>1029</v>
      </c>
      <c r="D47" s="169" t="s">
        <v>1038</v>
      </c>
      <c r="E47" s="170" t="s">
        <v>1056</v>
      </c>
      <c r="F47" s="168" t="s">
        <v>425</v>
      </c>
      <c r="G47" s="171" t="s">
        <v>1064</v>
      </c>
      <c r="H47" s="172"/>
      <c r="I47" s="172">
        <v>1</v>
      </c>
      <c r="J47" s="173"/>
      <c r="K47" s="172"/>
    </row>
    <row r="48" spans="1:11" ht="17.100000000000001" customHeight="1">
      <c r="A48" s="167">
        <v>37</v>
      </c>
      <c r="B48" s="168">
        <v>14000213</v>
      </c>
      <c r="C48" s="168" t="s">
        <v>1029</v>
      </c>
      <c r="D48" s="169" t="s">
        <v>1065</v>
      </c>
      <c r="E48" s="170" t="s">
        <v>1036</v>
      </c>
      <c r="F48" s="168" t="s">
        <v>425</v>
      </c>
      <c r="G48" s="171" t="s">
        <v>1064</v>
      </c>
      <c r="H48" s="172"/>
      <c r="I48" s="172">
        <v>1</v>
      </c>
      <c r="J48" s="173"/>
      <c r="K48" s="172"/>
    </row>
    <row r="49" spans="1:11" ht="15.75">
      <c r="A49" s="167">
        <v>38</v>
      </c>
      <c r="B49" s="168">
        <v>14000245</v>
      </c>
      <c r="C49" s="168" t="s">
        <v>1029</v>
      </c>
      <c r="D49" s="169" t="s">
        <v>1066</v>
      </c>
      <c r="E49" s="170" t="s">
        <v>1067</v>
      </c>
      <c r="F49" s="168" t="s">
        <v>425</v>
      </c>
      <c r="G49" s="171" t="s">
        <v>1064</v>
      </c>
      <c r="H49" s="172"/>
      <c r="I49" s="172">
        <v>1</v>
      </c>
      <c r="J49" s="173"/>
      <c r="K49" s="172"/>
    </row>
    <row r="50" spans="1:11" ht="15.75">
      <c r="A50" s="167">
        <v>39</v>
      </c>
      <c r="B50" s="168">
        <v>14000210</v>
      </c>
      <c r="C50" s="168" t="s">
        <v>1029</v>
      </c>
      <c r="D50" s="169" t="s">
        <v>1068</v>
      </c>
      <c r="E50" s="170" t="s">
        <v>1069</v>
      </c>
      <c r="F50" s="168" t="s">
        <v>638</v>
      </c>
      <c r="G50" s="171" t="s">
        <v>1064</v>
      </c>
      <c r="H50" s="172"/>
      <c r="I50" s="172">
        <v>1</v>
      </c>
      <c r="J50" s="173"/>
      <c r="K50" s="172"/>
    </row>
    <row r="51" spans="1:11" ht="15.75">
      <c r="A51" s="167">
        <v>40</v>
      </c>
      <c r="B51" s="168">
        <v>14000214</v>
      </c>
      <c r="C51" s="168" t="s">
        <v>1029</v>
      </c>
      <c r="D51" s="169" t="s">
        <v>1070</v>
      </c>
      <c r="E51" s="170" t="s">
        <v>1036</v>
      </c>
      <c r="F51" s="168" t="s">
        <v>638</v>
      </c>
      <c r="G51" s="171" t="s">
        <v>1064</v>
      </c>
      <c r="H51" s="172"/>
      <c r="I51" s="172">
        <v>1</v>
      </c>
      <c r="J51" s="173"/>
      <c r="K51" s="172"/>
    </row>
    <row r="52" spans="1:11" ht="15.75">
      <c r="A52" s="167">
        <v>41</v>
      </c>
      <c r="B52" s="168">
        <v>14000218</v>
      </c>
      <c r="C52" s="168" t="s">
        <v>1029</v>
      </c>
      <c r="D52" s="169" t="s">
        <v>1071</v>
      </c>
      <c r="E52" s="170" t="s">
        <v>1072</v>
      </c>
      <c r="F52" s="168" t="s">
        <v>638</v>
      </c>
      <c r="G52" s="171" t="s">
        <v>1064</v>
      </c>
      <c r="H52" s="172"/>
      <c r="I52" s="172">
        <v>1</v>
      </c>
      <c r="J52" s="173"/>
      <c r="K52" s="172"/>
    </row>
    <row r="53" spans="1:11" ht="15.75">
      <c r="A53" s="167">
        <v>42</v>
      </c>
      <c r="B53" s="168">
        <v>14000213</v>
      </c>
      <c r="C53" s="168" t="s">
        <v>1029</v>
      </c>
      <c r="D53" s="169" t="s">
        <v>1065</v>
      </c>
      <c r="E53" s="170" t="s">
        <v>1036</v>
      </c>
      <c r="F53" s="168" t="s">
        <v>922</v>
      </c>
      <c r="G53" s="171" t="s">
        <v>953</v>
      </c>
      <c r="H53" s="172">
        <v>5</v>
      </c>
      <c r="I53" s="172"/>
      <c r="J53" s="173"/>
      <c r="K53" s="172"/>
    </row>
    <row r="54" spans="1:11" ht="15.75">
      <c r="A54" s="167">
        <v>43</v>
      </c>
      <c r="B54" s="168">
        <v>2250048</v>
      </c>
      <c r="C54" s="168" t="s">
        <v>1029</v>
      </c>
      <c r="D54" s="169" t="s">
        <v>1057</v>
      </c>
      <c r="E54" s="170" t="s">
        <v>1058</v>
      </c>
      <c r="F54" s="168" t="s">
        <v>922</v>
      </c>
      <c r="G54" s="171" t="s">
        <v>953</v>
      </c>
      <c r="H54" s="172">
        <v>5</v>
      </c>
      <c r="I54" s="172"/>
      <c r="J54" s="173"/>
      <c r="K54" s="172"/>
    </row>
    <row r="55" spans="1:11" ht="15.75">
      <c r="A55" s="167">
        <v>44</v>
      </c>
      <c r="B55" s="168">
        <v>14000274</v>
      </c>
      <c r="C55" s="168" t="s">
        <v>1061</v>
      </c>
      <c r="D55" s="169" t="s">
        <v>1030</v>
      </c>
      <c r="E55" s="170" t="s">
        <v>1073</v>
      </c>
      <c r="F55" s="168" t="s">
        <v>922</v>
      </c>
      <c r="G55" s="171" t="s">
        <v>953</v>
      </c>
      <c r="H55" s="172">
        <v>5</v>
      </c>
      <c r="I55" s="172"/>
      <c r="J55" s="173"/>
      <c r="K55" s="172"/>
    </row>
    <row r="56" spans="1:11" ht="15.75">
      <c r="A56" s="167">
        <v>45</v>
      </c>
      <c r="B56" s="168"/>
      <c r="C56" s="168" t="s">
        <v>1076</v>
      </c>
      <c r="D56" s="169" t="s">
        <v>1074</v>
      </c>
      <c r="E56" s="170" t="s">
        <v>1075</v>
      </c>
      <c r="F56" s="168" t="s">
        <v>836</v>
      </c>
      <c r="G56" s="171" t="s">
        <v>953</v>
      </c>
      <c r="H56" s="172">
        <v>5</v>
      </c>
      <c r="I56" s="172"/>
      <c r="J56" s="173"/>
      <c r="K56" s="172"/>
    </row>
    <row r="57" spans="1:11" ht="15.75">
      <c r="A57" s="167">
        <v>46</v>
      </c>
      <c r="B57" s="168">
        <v>14000020</v>
      </c>
      <c r="C57" s="168" t="s">
        <v>1079</v>
      </c>
      <c r="D57" s="169" t="s">
        <v>1077</v>
      </c>
      <c r="E57" s="170" t="s">
        <v>1078</v>
      </c>
      <c r="F57" s="168" t="s">
        <v>205</v>
      </c>
      <c r="G57" s="171" t="s">
        <v>955</v>
      </c>
      <c r="H57" s="172">
        <v>2</v>
      </c>
      <c r="I57" s="172"/>
      <c r="J57" s="173"/>
      <c r="K57" s="172"/>
    </row>
    <row r="58" spans="1:11" ht="15.75">
      <c r="A58" s="167">
        <v>47</v>
      </c>
      <c r="B58" s="168">
        <v>14000067</v>
      </c>
      <c r="C58" s="168" t="s">
        <v>1079</v>
      </c>
      <c r="D58" s="169" t="s">
        <v>1080</v>
      </c>
      <c r="E58" s="170" t="s">
        <v>1081</v>
      </c>
      <c r="F58" s="168" t="s">
        <v>205</v>
      </c>
      <c r="G58" s="171" t="s">
        <v>955</v>
      </c>
      <c r="H58" s="172">
        <v>2</v>
      </c>
      <c r="I58" s="172"/>
      <c r="J58" s="173"/>
      <c r="K58" s="172"/>
    </row>
    <row r="59" spans="1:11" ht="15.75">
      <c r="A59" s="167">
        <v>48</v>
      </c>
      <c r="B59" s="168">
        <v>14000080</v>
      </c>
      <c r="C59" s="168" t="s">
        <v>1079</v>
      </c>
      <c r="D59" s="169" t="s">
        <v>1041</v>
      </c>
      <c r="E59" s="170" t="s">
        <v>1004</v>
      </c>
      <c r="F59" s="168" t="s">
        <v>205</v>
      </c>
      <c r="G59" s="171" t="s">
        <v>955</v>
      </c>
      <c r="H59" s="172">
        <v>2</v>
      </c>
      <c r="I59" s="172"/>
      <c r="J59" s="173"/>
      <c r="K59" s="172"/>
    </row>
    <row r="60" spans="1:11" ht="15.75">
      <c r="A60" s="167">
        <v>49</v>
      </c>
      <c r="B60" s="168"/>
      <c r="C60" s="168" t="s">
        <v>1084</v>
      </c>
      <c r="D60" s="169" t="s">
        <v>1082</v>
      </c>
      <c r="E60" s="170" t="s">
        <v>1083</v>
      </c>
      <c r="F60" s="168" t="s">
        <v>205</v>
      </c>
      <c r="G60" s="171" t="s">
        <v>952</v>
      </c>
      <c r="H60" s="172">
        <v>2</v>
      </c>
      <c r="I60" s="172"/>
      <c r="J60" s="173"/>
      <c r="K60" s="174"/>
    </row>
    <row r="61" spans="1:11" ht="15.75">
      <c r="A61" s="167">
        <v>50</v>
      </c>
      <c r="B61" s="168"/>
      <c r="C61" s="168" t="s">
        <v>1032</v>
      </c>
      <c r="D61" s="169" t="s">
        <v>1037</v>
      </c>
      <c r="E61" s="170" t="s">
        <v>1038</v>
      </c>
      <c r="F61" s="168" t="s">
        <v>425</v>
      </c>
      <c r="G61" s="171" t="s">
        <v>952</v>
      </c>
      <c r="H61" s="172">
        <v>2</v>
      </c>
      <c r="I61" s="172"/>
      <c r="J61" s="173"/>
      <c r="K61" s="174"/>
    </row>
    <row r="62" spans="1:11" ht="15.75">
      <c r="A62" s="167">
        <v>51</v>
      </c>
      <c r="B62" s="168">
        <v>14000130</v>
      </c>
      <c r="C62" s="168" t="s">
        <v>1032</v>
      </c>
      <c r="D62" s="169" t="s">
        <v>1085</v>
      </c>
      <c r="E62" s="170" t="s">
        <v>1086</v>
      </c>
      <c r="F62" s="168" t="s">
        <v>425</v>
      </c>
      <c r="G62" s="171" t="s">
        <v>952</v>
      </c>
      <c r="H62" s="172">
        <v>2</v>
      </c>
      <c r="I62" s="172"/>
      <c r="J62" s="173"/>
      <c r="K62" s="172"/>
    </row>
    <row r="63" spans="1:11" ht="15.75">
      <c r="A63" s="167">
        <v>52</v>
      </c>
      <c r="B63" s="168">
        <v>14000005</v>
      </c>
      <c r="C63" s="168" t="s">
        <v>1005</v>
      </c>
      <c r="D63" s="169" t="s">
        <v>1087</v>
      </c>
      <c r="E63" s="170" t="s">
        <v>1088</v>
      </c>
      <c r="F63" s="168" t="s">
        <v>425</v>
      </c>
      <c r="G63" s="171" t="s">
        <v>952</v>
      </c>
      <c r="H63" s="172">
        <v>2</v>
      </c>
      <c r="I63" s="172"/>
      <c r="J63" s="173"/>
      <c r="K63" s="172"/>
    </row>
    <row r="64" spans="1:11" ht="15.75">
      <c r="A64" s="167">
        <v>53</v>
      </c>
      <c r="B64" s="168">
        <v>14000009</v>
      </c>
      <c r="C64" s="168" t="s">
        <v>1005</v>
      </c>
      <c r="D64" s="169" t="s">
        <v>1080</v>
      </c>
      <c r="E64" s="170" t="s">
        <v>1007</v>
      </c>
      <c r="F64" s="168" t="s">
        <v>425</v>
      </c>
      <c r="G64" s="171" t="s">
        <v>952</v>
      </c>
      <c r="H64" s="172">
        <v>2</v>
      </c>
      <c r="I64" s="172"/>
      <c r="J64" s="173"/>
      <c r="K64" s="172"/>
    </row>
    <row r="65" spans="1:11" ht="15.75">
      <c r="A65" s="167">
        <v>54</v>
      </c>
      <c r="B65" s="168">
        <v>14000012</v>
      </c>
      <c r="C65" s="168" t="s">
        <v>1005</v>
      </c>
      <c r="D65" s="169" t="s">
        <v>1089</v>
      </c>
      <c r="E65" s="170" t="s">
        <v>1090</v>
      </c>
      <c r="F65" s="168" t="s">
        <v>425</v>
      </c>
      <c r="G65" s="171" t="s">
        <v>952</v>
      </c>
      <c r="H65" s="172">
        <v>2</v>
      </c>
      <c r="I65" s="172"/>
      <c r="J65" s="173"/>
      <c r="K65" s="172"/>
    </row>
    <row r="66" spans="1:11" ht="15.75">
      <c r="A66" s="167">
        <v>55</v>
      </c>
      <c r="B66" s="168">
        <v>14000014</v>
      </c>
      <c r="C66" s="168" t="s">
        <v>1005</v>
      </c>
      <c r="D66" s="169" t="s">
        <v>1091</v>
      </c>
      <c r="E66" s="170" t="s">
        <v>1092</v>
      </c>
      <c r="F66" s="168" t="s">
        <v>425</v>
      </c>
      <c r="G66" s="171" t="s">
        <v>952</v>
      </c>
      <c r="H66" s="172">
        <v>2</v>
      </c>
      <c r="I66" s="172"/>
      <c r="J66" s="173"/>
      <c r="K66" s="172"/>
    </row>
    <row r="67" spans="1:11" ht="15.75">
      <c r="A67" s="167">
        <v>56</v>
      </c>
      <c r="B67" s="168">
        <v>14000213</v>
      </c>
      <c r="C67" s="168" t="s">
        <v>1029</v>
      </c>
      <c r="D67" s="169" t="s">
        <v>1065</v>
      </c>
      <c r="E67" s="170" t="s">
        <v>1036</v>
      </c>
      <c r="F67" s="168" t="s">
        <v>638</v>
      </c>
      <c r="G67" s="171" t="s">
        <v>952</v>
      </c>
      <c r="H67" s="172">
        <v>2</v>
      </c>
      <c r="I67" s="172"/>
      <c r="J67" s="173"/>
      <c r="K67" s="172"/>
    </row>
    <row r="68" spans="1:11" ht="15.75">
      <c r="A68" s="167">
        <v>57</v>
      </c>
      <c r="B68" s="168">
        <v>14000088</v>
      </c>
      <c r="C68" s="168" t="s">
        <v>1032</v>
      </c>
      <c r="D68" s="169" t="s">
        <v>1093</v>
      </c>
      <c r="E68" s="170" t="s">
        <v>1078</v>
      </c>
      <c r="F68" s="168" t="s">
        <v>425</v>
      </c>
      <c r="G68" s="171" t="s">
        <v>962</v>
      </c>
      <c r="H68" s="172">
        <v>3</v>
      </c>
      <c r="I68" s="172"/>
      <c r="J68" s="173"/>
      <c r="K68" s="172"/>
    </row>
    <row r="69" spans="1:11" ht="15.75">
      <c r="A69" s="167">
        <v>58</v>
      </c>
      <c r="B69" s="168">
        <v>14000097</v>
      </c>
      <c r="C69" s="168" t="s">
        <v>1032</v>
      </c>
      <c r="D69" s="169" t="s">
        <v>1033</v>
      </c>
      <c r="E69" s="170" t="s">
        <v>1034</v>
      </c>
      <c r="F69" s="168" t="s">
        <v>425</v>
      </c>
      <c r="G69" s="171" t="s">
        <v>962</v>
      </c>
      <c r="H69" s="172">
        <v>3</v>
      </c>
      <c r="I69" s="172"/>
      <c r="J69" s="173"/>
      <c r="K69" s="172"/>
    </row>
    <row r="70" spans="1:11" ht="15.75">
      <c r="A70" s="167">
        <v>59</v>
      </c>
      <c r="B70" s="168"/>
      <c r="C70" s="168" t="s">
        <v>1032</v>
      </c>
      <c r="D70" s="169" t="s">
        <v>1035</v>
      </c>
      <c r="E70" s="170" t="s">
        <v>1036</v>
      </c>
      <c r="F70" s="168" t="s">
        <v>425</v>
      </c>
      <c r="G70" s="171" t="s">
        <v>962</v>
      </c>
      <c r="H70" s="172">
        <v>3</v>
      </c>
      <c r="I70" s="172"/>
      <c r="J70" s="173"/>
      <c r="K70" s="174"/>
    </row>
    <row r="71" spans="1:11" ht="15.75">
      <c r="A71" s="167">
        <v>60</v>
      </c>
      <c r="B71" s="168">
        <v>14000101</v>
      </c>
      <c r="C71" s="168" t="s">
        <v>1032</v>
      </c>
      <c r="D71" s="169" t="s">
        <v>1094</v>
      </c>
      <c r="E71" s="170" t="s">
        <v>1017</v>
      </c>
      <c r="F71" s="168" t="s">
        <v>425</v>
      </c>
      <c r="G71" s="171" t="s">
        <v>962</v>
      </c>
      <c r="H71" s="172">
        <v>3</v>
      </c>
      <c r="I71" s="172"/>
      <c r="J71" s="173"/>
      <c r="K71" s="172"/>
    </row>
    <row r="72" spans="1:11" ht="15.75">
      <c r="A72" s="167">
        <v>61</v>
      </c>
      <c r="B72" s="168"/>
      <c r="C72" s="168" t="s">
        <v>1032</v>
      </c>
      <c r="D72" s="169" t="s">
        <v>1037</v>
      </c>
      <c r="E72" s="170" t="s">
        <v>1038</v>
      </c>
      <c r="F72" s="168" t="s">
        <v>425</v>
      </c>
      <c r="G72" s="171" t="s">
        <v>962</v>
      </c>
      <c r="H72" s="172">
        <v>3</v>
      </c>
      <c r="I72" s="172"/>
      <c r="J72" s="173"/>
      <c r="K72" s="174"/>
    </row>
    <row r="73" spans="1:11" ht="15.75">
      <c r="A73" s="167">
        <v>62</v>
      </c>
      <c r="B73" s="168">
        <v>14000122</v>
      </c>
      <c r="C73" s="168" t="s">
        <v>1032</v>
      </c>
      <c r="D73" s="169" t="s">
        <v>1095</v>
      </c>
      <c r="E73" s="170" t="s">
        <v>1096</v>
      </c>
      <c r="F73" s="168" t="s">
        <v>425</v>
      </c>
      <c r="G73" s="171" t="s">
        <v>962</v>
      </c>
      <c r="H73" s="175">
        <v>3</v>
      </c>
      <c r="I73" s="172"/>
      <c r="J73" s="173"/>
      <c r="K73" s="172"/>
    </row>
    <row r="74" spans="1:11" ht="15.75">
      <c r="A74" s="167">
        <v>63</v>
      </c>
      <c r="B74" s="168">
        <v>14000130</v>
      </c>
      <c r="C74" s="168" t="s">
        <v>1032</v>
      </c>
      <c r="D74" s="169" t="s">
        <v>1085</v>
      </c>
      <c r="E74" s="170" t="s">
        <v>1086</v>
      </c>
      <c r="F74" s="168" t="s">
        <v>425</v>
      </c>
      <c r="G74" s="171" t="s">
        <v>962</v>
      </c>
      <c r="H74" s="172">
        <v>3</v>
      </c>
      <c r="I74" s="172"/>
      <c r="J74" s="173"/>
      <c r="K74" s="172"/>
    </row>
    <row r="75" spans="1:11" ht="15.75">
      <c r="A75" s="167">
        <v>64</v>
      </c>
      <c r="B75" s="168"/>
      <c r="C75" s="168" t="s">
        <v>1032</v>
      </c>
      <c r="D75" s="169" t="s">
        <v>1037</v>
      </c>
      <c r="E75" s="170" t="s">
        <v>1038</v>
      </c>
      <c r="F75" s="168" t="s">
        <v>425</v>
      </c>
      <c r="G75" s="171" t="s">
        <v>961</v>
      </c>
      <c r="H75" s="172">
        <v>4</v>
      </c>
      <c r="I75" s="172"/>
      <c r="J75" s="173"/>
      <c r="K75" s="174"/>
    </row>
    <row r="76" spans="1:11" ht="15.75">
      <c r="A76" s="167">
        <v>65</v>
      </c>
      <c r="B76" s="168">
        <v>14000108</v>
      </c>
      <c r="C76" s="168" t="s">
        <v>1032</v>
      </c>
      <c r="D76" s="169" t="s">
        <v>1097</v>
      </c>
      <c r="E76" s="170" t="s">
        <v>1098</v>
      </c>
      <c r="F76" s="168" t="s">
        <v>425</v>
      </c>
      <c r="G76" s="171" t="s">
        <v>961</v>
      </c>
      <c r="H76" s="172">
        <v>4</v>
      </c>
      <c r="I76" s="172"/>
      <c r="J76" s="173"/>
      <c r="K76" s="174"/>
    </row>
    <row r="77" spans="1:11" ht="15.75">
      <c r="A77" s="167">
        <v>66</v>
      </c>
      <c r="B77" s="168">
        <v>14000130</v>
      </c>
      <c r="C77" s="168" t="s">
        <v>1032</v>
      </c>
      <c r="D77" s="169" t="s">
        <v>1085</v>
      </c>
      <c r="E77" s="170" t="s">
        <v>1086</v>
      </c>
      <c r="F77" s="168" t="s">
        <v>425</v>
      </c>
      <c r="G77" s="171" t="s">
        <v>961</v>
      </c>
      <c r="H77" s="172">
        <v>4</v>
      </c>
      <c r="I77" s="172"/>
      <c r="J77" s="173"/>
      <c r="K77" s="174"/>
    </row>
    <row r="78" spans="1:11" ht="15.75">
      <c r="A78" s="167">
        <v>67</v>
      </c>
      <c r="B78" s="168">
        <v>14000079</v>
      </c>
      <c r="C78" s="168" t="s">
        <v>1079</v>
      </c>
      <c r="D78" s="169" t="s">
        <v>1099</v>
      </c>
      <c r="E78" s="170" t="s">
        <v>1100</v>
      </c>
      <c r="F78" s="168" t="s">
        <v>1101</v>
      </c>
      <c r="G78" s="171" t="s">
        <v>957</v>
      </c>
      <c r="H78" s="175">
        <v>4</v>
      </c>
      <c r="I78" s="172"/>
      <c r="J78" s="173"/>
      <c r="K78" s="172"/>
    </row>
    <row r="79" spans="1:11" ht="15.75">
      <c r="A79" s="167">
        <v>68</v>
      </c>
      <c r="B79" s="168">
        <v>14000049</v>
      </c>
      <c r="C79" s="168" t="s">
        <v>1079</v>
      </c>
      <c r="D79" s="169" t="s">
        <v>1102</v>
      </c>
      <c r="E79" s="170" t="s">
        <v>1103</v>
      </c>
      <c r="F79" s="168" t="s">
        <v>205</v>
      </c>
      <c r="G79" s="171" t="s">
        <v>957</v>
      </c>
      <c r="H79" s="172">
        <v>4</v>
      </c>
      <c r="I79" s="172"/>
      <c r="J79" s="173"/>
      <c r="K79" s="172"/>
    </row>
    <row r="80" spans="1:11" ht="15.75">
      <c r="A80" s="167">
        <v>69</v>
      </c>
      <c r="B80" s="168">
        <v>14000052</v>
      </c>
      <c r="C80" s="168" t="s">
        <v>1079</v>
      </c>
      <c r="D80" s="169" t="s">
        <v>1104</v>
      </c>
      <c r="E80" s="170" t="s">
        <v>1105</v>
      </c>
      <c r="F80" s="168" t="s">
        <v>205</v>
      </c>
      <c r="G80" s="171" t="s">
        <v>957</v>
      </c>
      <c r="H80" s="172">
        <v>4</v>
      </c>
      <c r="I80" s="172"/>
      <c r="J80" s="173"/>
      <c r="K80" s="172"/>
    </row>
    <row r="81" spans="1:11" ht="15.75">
      <c r="A81" s="167">
        <v>70</v>
      </c>
      <c r="B81" s="168">
        <v>14000052</v>
      </c>
      <c r="C81" s="168" t="s">
        <v>1079</v>
      </c>
      <c r="D81" s="169" t="s">
        <v>1018</v>
      </c>
      <c r="E81" s="170" t="s">
        <v>1106</v>
      </c>
      <c r="F81" s="168" t="s">
        <v>205</v>
      </c>
      <c r="G81" s="171" t="s">
        <v>957</v>
      </c>
      <c r="H81" s="172">
        <v>4</v>
      </c>
      <c r="I81" s="172"/>
      <c r="J81" s="173"/>
      <c r="K81" s="172"/>
    </row>
    <row r="82" spans="1:11" ht="15.75">
      <c r="A82" s="167">
        <v>71</v>
      </c>
      <c r="B82" s="168">
        <v>14000054</v>
      </c>
      <c r="C82" s="168" t="s">
        <v>1079</v>
      </c>
      <c r="D82" s="169" t="s">
        <v>1077</v>
      </c>
      <c r="E82" s="170" t="s">
        <v>1083</v>
      </c>
      <c r="F82" s="168" t="s">
        <v>205</v>
      </c>
      <c r="G82" s="171" t="s">
        <v>957</v>
      </c>
      <c r="H82" s="172">
        <v>4</v>
      </c>
      <c r="I82" s="172"/>
      <c r="J82" s="173"/>
      <c r="K82" s="172"/>
    </row>
    <row r="83" spans="1:11" ht="15.75">
      <c r="A83" s="167">
        <v>72</v>
      </c>
      <c r="B83" s="168"/>
      <c r="C83" s="168" t="s">
        <v>1079</v>
      </c>
      <c r="D83" s="169" t="s">
        <v>1107</v>
      </c>
      <c r="E83" s="170" t="s">
        <v>1108</v>
      </c>
      <c r="F83" s="168" t="s">
        <v>205</v>
      </c>
      <c r="G83" s="171" t="s">
        <v>957</v>
      </c>
      <c r="H83" s="172">
        <v>4</v>
      </c>
      <c r="I83" s="172"/>
      <c r="J83" s="173"/>
      <c r="K83" s="172"/>
    </row>
    <row r="84" spans="1:11" ht="15.75">
      <c r="A84" s="167">
        <v>73</v>
      </c>
      <c r="B84" s="168">
        <v>14000063</v>
      </c>
      <c r="C84" s="168" t="s">
        <v>1079</v>
      </c>
      <c r="D84" s="169" t="s">
        <v>1109</v>
      </c>
      <c r="E84" s="170" t="s">
        <v>1110</v>
      </c>
      <c r="F84" s="168" t="s">
        <v>205</v>
      </c>
      <c r="G84" s="171" t="s">
        <v>957</v>
      </c>
      <c r="H84" s="175">
        <v>4</v>
      </c>
      <c r="I84" s="172"/>
      <c r="J84" s="173"/>
      <c r="K84" s="172"/>
    </row>
    <row r="85" spans="1:11" ht="15.75">
      <c r="A85" s="167">
        <v>74</v>
      </c>
      <c r="B85" s="168">
        <v>14000047</v>
      </c>
      <c r="C85" s="168" t="s">
        <v>1112</v>
      </c>
      <c r="D85" s="169" t="s">
        <v>1111</v>
      </c>
      <c r="E85" s="170" t="s">
        <v>1019</v>
      </c>
      <c r="F85" s="168" t="s">
        <v>205</v>
      </c>
      <c r="G85" s="171" t="s">
        <v>957</v>
      </c>
      <c r="H85" s="172">
        <v>4</v>
      </c>
      <c r="I85" s="172"/>
      <c r="J85" s="173"/>
      <c r="K85" s="172"/>
    </row>
    <row r="86" spans="1:11" ht="15.75">
      <c r="A86" s="167">
        <v>75</v>
      </c>
      <c r="B86" s="168">
        <v>14000051</v>
      </c>
      <c r="C86" s="168" t="s">
        <v>1079</v>
      </c>
      <c r="D86" s="169" t="s">
        <v>1104</v>
      </c>
      <c r="E86" s="170" t="s">
        <v>1105</v>
      </c>
      <c r="F86" s="168" t="s">
        <v>205</v>
      </c>
      <c r="G86" s="171" t="s">
        <v>956</v>
      </c>
      <c r="H86" s="175">
        <v>4</v>
      </c>
      <c r="I86" s="172"/>
      <c r="J86" s="173"/>
      <c r="K86" s="172"/>
    </row>
    <row r="87" spans="1:11" ht="15.75">
      <c r="A87" s="167">
        <v>76</v>
      </c>
      <c r="B87" s="168">
        <v>14000052</v>
      </c>
      <c r="C87" s="168" t="s">
        <v>1079</v>
      </c>
      <c r="D87" s="169" t="s">
        <v>1018</v>
      </c>
      <c r="E87" s="170" t="s">
        <v>1106</v>
      </c>
      <c r="F87" s="168" t="s">
        <v>205</v>
      </c>
      <c r="G87" s="171" t="s">
        <v>956</v>
      </c>
      <c r="H87" s="172">
        <v>4</v>
      </c>
      <c r="I87" s="172"/>
      <c r="J87" s="173"/>
      <c r="K87" s="172"/>
    </row>
    <row r="88" spans="1:11" ht="15.75">
      <c r="A88" s="167">
        <v>77</v>
      </c>
      <c r="B88" s="168">
        <v>14000054</v>
      </c>
      <c r="C88" s="168" t="s">
        <v>1079</v>
      </c>
      <c r="D88" s="169" t="s">
        <v>1077</v>
      </c>
      <c r="E88" s="170" t="s">
        <v>1083</v>
      </c>
      <c r="F88" s="168" t="s">
        <v>205</v>
      </c>
      <c r="G88" s="171" t="s">
        <v>956</v>
      </c>
      <c r="H88" s="172">
        <v>4</v>
      </c>
      <c r="I88" s="172"/>
      <c r="J88" s="173"/>
      <c r="K88" s="172"/>
    </row>
    <row r="89" spans="1:11" ht="15.75">
      <c r="A89" s="167">
        <v>78</v>
      </c>
      <c r="B89" s="168">
        <v>14000002</v>
      </c>
      <c r="C89" s="168" t="s">
        <v>1005</v>
      </c>
      <c r="D89" s="169" t="s">
        <v>1113</v>
      </c>
      <c r="E89" s="170" t="s">
        <v>1047</v>
      </c>
      <c r="F89" s="168" t="s">
        <v>205</v>
      </c>
      <c r="G89" s="171" t="s">
        <v>956</v>
      </c>
      <c r="H89" s="172">
        <v>4</v>
      </c>
      <c r="I89" s="172"/>
      <c r="J89" s="173"/>
      <c r="K89" s="172"/>
    </row>
    <row r="90" spans="1:11" ht="15.75">
      <c r="A90" s="167">
        <v>79</v>
      </c>
      <c r="B90" s="168">
        <v>14000006</v>
      </c>
      <c r="C90" s="168" t="s">
        <v>1005</v>
      </c>
      <c r="D90" s="169" t="s">
        <v>1114</v>
      </c>
      <c r="E90" s="170" t="s">
        <v>1019</v>
      </c>
      <c r="F90" s="168" t="s">
        <v>205</v>
      </c>
      <c r="G90" s="171" t="s">
        <v>956</v>
      </c>
      <c r="H90" s="172">
        <v>4</v>
      </c>
      <c r="I90" s="172"/>
      <c r="J90" s="173"/>
      <c r="K90" s="172"/>
    </row>
    <row r="91" spans="1:11" ht="15.75">
      <c r="A91" s="167">
        <v>80</v>
      </c>
      <c r="B91" s="168">
        <v>14000009</v>
      </c>
      <c r="C91" s="168" t="s">
        <v>1005</v>
      </c>
      <c r="D91" s="169" t="s">
        <v>1080</v>
      </c>
      <c r="E91" s="170" t="s">
        <v>1007</v>
      </c>
      <c r="F91" s="168" t="s">
        <v>205</v>
      </c>
      <c r="G91" s="171" t="s">
        <v>956</v>
      </c>
      <c r="H91" s="172">
        <v>4</v>
      </c>
      <c r="I91" s="172"/>
      <c r="J91" s="173"/>
      <c r="K91" s="172"/>
    </row>
    <row r="92" spans="1:11" ht="15.75">
      <c r="A92" s="167">
        <v>81</v>
      </c>
      <c r="B92" s="168">
        <v>14000012</v>
      </c>
      <c r="C92" s="168" t="s">
        <v>1005</v>
      </c>
      <c r="D92" s="169" t="s">
        <v>1089</v>
      </c>
      <c r="E92" s="170" t="s">
        <v>1090</v>
      </c>
      <c r="F92" s="168" t="s">
        <v>205</v>
      </c>
      <c r="G92" s="171" t="s">
        <v>956</v>
      </c>
      <c r="H92" s="172">
        <v>4</v>
      </c>
      <c r="I92" s="172"/>
      <c r="J92" s="173"/>
      <c r="K92" s="172"/>
    </row>
    <row r="93" spans="1:11" ht="15.75">
      <c r="A93" s="167">
        <v>82</v>
      </c>
      <c r="B93" s="168">
        <v>14000221</v>
      </c>
      <c r="C93" s="168" t="s">
        <v>1029</v>
      </c>
      <c r="D93" s="169" t="s">
        <v>1027</v>
      </c>
      <c r="E93" s="170" t="s">
        <v>1028</v>
      </c>
      <c r="F93" s="168" t="s">
        <v>638</v>
      </c>
      <c r="G93" s="171" t="s">
        <v>1115</v>
      </c>
      <c r="H93" s="172">
        <v>3</v>
      </c>
      <c r="I93" s="172"/>
      <c r="J93" s="173"/>
      <c r="K93" s="172"/>
    </row>
    <row r="94" spans="1:11" ht="15.75">
      <c r="A94" s="167">
        <v>83</v>
      </c>
      <c r="B94" s="168" t="s">
        <v>197</v>
      </c>
      <c r="C94" s="168" t="s">
        <v>1002</v>
      </c>
      <c r="D94" s="169" t="s">
        <v>1000</v>
      </c>
      <c r="E94" s="170" t="s">
        <v>1001</v>
      </c>
      <c r="F94" s="168" t="s">
        <v>922</v>
      </c>
      <c r="G94" s="171" t="s">
        <v>954</v>
      </c>
      <c r="H94" s="172">
        <v>2</v>
      </c>
      <c r="I94" s="172"/>
      <c r="J94" s="173"/>
      <c r="K94" s="172"/>
    </row>
    <row r="95" spans="1:11" ht="15.75">
      <c r="A95" s="167">
        <v>84</v>
      </c>
      <c r="B95" s="168">
        <v>14000108</v>
      </c>
      <c r="C95" s="168" t="s">
        <v>1032</v>
      </c>
      <c r="D95" s="169" t="s">
        <v>1097</v>
      </c>
      <c r="E95" s="170" t="s">
        <v>1098</v>
      </c>
      <c r="F95" s="168" t="s">
        <v>425</v>
      </c>
      <c r="G95" s="171" t="s">
        <v>954</v>
      </c>
      <c r="H95" s="172">
        <v>2</v>
      </c>
      <c r="I95" s="172"/>
      <c r="J95" s="173"/>
      <c r="K95" s="174"/>
    </row>
    <row r="96" spans="1:11" ht="15.75">
      <c r="A96" s="167">
        <v>85</v>
      </c>
      <c r="B96" s="168">
        <v>14000009</v>
      </c>
      <c r="C96" s="168" t="s">
        <v>1005</v>
      </c>
      <c r="D96" s="169" t="s">
        <v>1080</v>
      </c>
      <c r="E96" s="170" t="s">
        <v>1007</v>
      </c>
      <c r="F96" s="168" t="s">
        <v>425</v>
      </c>
      <c r="G96" s="171" t="s">
        <v>954</v>
      </c>
      <c r="H96" s="172">
        <v>2</v>
      </c>
      <c r="I96" s="172"/>
      <c r="J96" s="173"/>
      <c r="K96" s="172"/>
    </row>
    <row r="97" spans="1:11" ht="15.75">
      <c r="A97" s="167">
        <v>86</v>
      </c>
      <c r="B97" s="168">
        <v>14000012</v>
      </c>
      <c r="C97" s="168" t="s">
        <v>1005</v>
      </c>
      <c r="D97" s="169" t="s">
        <v>1089</v>
      </c>
      <c r="E97" s="170" t="s">
        <v>1090</v>
      </c>
      <c r="F97" s="168" t="s">
        <v>425</v>
      </c>
      <c r="G97" s="171" t="s">
        <v>954</v>
      </c>
      <c r="H97" s="172">
        <v>2</v>
      </c>
      <c r="I97" s="172"/>
      <c r="J97" s="173"/>
      <c r="K97" s="172"/>
    </row>
    <row r="98" spans="1:11" ht="15.75">
      <c r="A98" s="167">
        <v>87</v>
      </c>
      <c r="B98" s="168">
        <v>14000225</v>
      </c>
      <c r="C98" s="168" t="s">
        <v>1029</v>
      </c>
      <c r="D98" s="169" t="s">
        <v>1116</v>
      </c>
      <c r="E98" s="170" t="s">
        <v>1117</v>
      </c>
      <c r="F98" s="168" t="s">
        <v>638</v>
      </c>
      <c r="G98" s="171" t="s">
        <v>954</v>
      </c>
      <c r="H98" s="172">
        <v>2</v>
      </c>
      <c r="I98" s="172"/>
      <c r="J98" s="173"/>
      <c r="K98" s="172"/>
    </row>
    <row r="99" spans="1:11" ht="15.75">
      <c r="A99" s="167">
        <v>88</v>
      </c>
      <c r="B99" s="168">
        <v>1400082</v>
      </c>
      <c r="C99" s="168" t="s">
        <v>1008</v>
      </c>
      <c r="D99" s="169" t="s">
        <v>1046</v>
      </c>
      <c r="E99" s="170" t="s">
        <v>1047</v>
      </c>
      <c r="F99" s="168" t="s">
        <v>514</v>
      </c>
      <c r="G99" s="171" t="s">
        <v>967</v>
      </c>
      <c r="H99" s="172">
        <v>4</v>
      </c>
      <c r="I99" s="172"/>
      <c r="J99" s="173"/>
      <c r="K99" s="172"/>
    </row>
    <row r="100" spans="1:11" ht="15.75">
      <c r="A100" s="167">
        <v>89</v>
      </c>
      <c r="B100" s="168"/>
      <c r="C100" s="168" t="s">
        <v>1008</v>
      </c>
      <c r="D100" s="169" t="s">
        <v>1118</v>
      </c>
      <c r="E100" s="170" t="s">
        <v>1119</v>
      </c>
      <c r="F100" s="168" t="s">
        <v>514</v>
      </c>
      <c r="G100" s="171" t="s">
        <v>967</v>
      </c>
      <c r="H100" s="172">
        <v>4</v>
      </c>
      <c r="I100" s="172"/>
      <c r="J100" s="173"/>
      <c r="K100" s="172"/>
    </row>
    <row r="101" spans="1:11" ht="15.75">
      <c r="A101" s="167">
        <v>90</v>
      </c>
      <c r="B101" s="168">
        <v>14000183</v>
      </c>
      <c r="C101" s="168" t="s">
        <v>1008</v>
      </c>
      <c r="D101" s="169" t="s">
        <v>1120</v>
      </c>
      <c r="E101" s="170" t="s">
        <v>1034</v>
      </c>
      <c r="F101" s="168" t="s">
        <v>514</v>
      </c>
      <c r="G101" s="171" t="s">
        <v>967</v>
      </c>
      <c r="H101" s="172">
        <v>4</v>
      </c>
      <c r="I101" s="172"/>
      <c r="J101" s="173"/>
      <c r="K101" s="172"/>
    </row>
    <row r="102" spans="1:11" ht="15.75">
      <c r="A102" s="167">
        <v>91</v>
      </c>
      <c r="B102" s="168">
        <v>14000159</v>
      </c>
      <c r="C102" s="168" t="s">
        <v>171</v>
      </c>
      <c r="D102" s="169" t="s">
        <v>1121</v>
      </c>
      <c r="E102" s="170" t="s">
        <v>1122</v>
      </c>
      <c r="F102" s="168" t="s">
        <v>514</v>
      </c>
      <c r="G102" s="171" t="s">
        <v>967</v>
      </c>
      <c r="H102" s="172">
        <v>4</v>
      </c>
      <c r="I102" s="172"/>
      <c r="J102" s="173"/>
      <c r="K102" s="172"/>
    </row>
    <row r="103" spans="1:11" ht="15.75">
      <c r="A103" s="167">
        <v>92</v>
      </c>
      <c r="B103" s="168">
        <v>14000174</v>
      </c>
      <c r="C103" s="168" t="s">
        <v>171</v>
      </c>
      <c r="D103" s="169" t="s">
        <v>1010</v>
      </c>
      <c r="E103" s="170" t="s">
        <v>1011</v>
      </c>
      <c r="F103" s="168" t="s">
        <v>514</v>
      </c>
      <c r="G103" s="171" t="s">
        <v>967</v>
      </c>
      <c r="H103" s="172">
        <v>4</v>
      </c>
      <c r="I103" s="172"/>
      <c r="J103" s="173"/>
      <c r="K103" s="172"/>
    </row>
    <row r="104" spans="1:11" ht="15.75">
      <c r="A104" s="167">
        <v>93</v>
      </c>
      <c r="B104" s="168">
        <v>1400082</v>
      </c>
      <c r="C104" s="168" t="s">
        <v>1008</v>
      </c>
      <c r="D104" s="169" t="s">
        <v>1046</v>
      </c>
      <c r="E104" s="170" t="s">
        <v>1047</v>
      </c>
      <c r="F104" s="168" t="s">
        <v>514</v>
      </c>
      <c r="G104" s="171" t="s">
        <v>963</v>
      </c>
      <c r="H104" s="172"/>
      <c r="I104" s="172">
        <v>2</v>
      </c>
      <c r="J104" s="173"/>
      <c r="K104" s="172"/>
    </row>
    <row r="105" spans="1:11" ht="15.75">
      <c r="A105" s="167">
        <v>94</v>
      </c>
      <c r="B105" s="168" t="s">
        <v>125</v>
      </c>
      <c r="C105" s="168" t="s">
        <v>1044</v>
      </c>
      <c r="D105" s="169" t="s">
        <v>1043</v>
      </c>
      <c r="E105" s="170" t="s">
        <v>1028</v>
      </c>
      <c r="F105" s="168" t="s">
        <v>638</v>
      </c>
      <c r="G105" s="171" t="s">
        <v>968</v>
      </c>
      <c r="H105" s="172">
        <v>2</v>
      </c>
      <c r="I105" s="172"/>
      <c r="J105" s="173"/>
      <c r="K105" s="172"/>
    </row>
    <row r="106" spans="1:11" ht="15.75">
      <c r="A106" s="167">
        <v>95</v>
      </c>
      <c r="B106" s="168" t="s">
        <v>1123</v>
      </c>
      <c r="C106" s="168" t="s">
        <v>1044</v>
      </c>
      <c r="D106" s="169" t="s">
        <v>1124</v>
      </c>
      <c r="E106" s="170" t="s">
        <v>1110</v>
      </c>
      <c r="F106" s="168" t="s">
        <v>638</v>
      </c>
      <c r="G106" s="171" t="s">
        <v>968</v>
      </c>
      <c r="H106" s="172">
        <v>2</v>
      </c>
      <c r="I106" s="172"/>
      <c r="J106" s="173"/>
      <c r="K106" s="172"/>
    </row>
    <row r="107" spans="1:11" ht="15.75">
      <c r="A107" s="167">
        <v>96</v>
      </c>
      <c r="B107" s="168" t="s">
        <v>198</v>
      </c>
      <c r="C107" s="168" t="s">
        <v>1044</v>
      </c>
      <c r="D107" s="169" t="s">
        <v>1055</v>
      </c>
      <c r="E107" s="170" t="s">
        <v>1011</v>
      </c>
      <c r="F107" s="168" t="s">
        <v>638</v>
      </c>
      <c r="G107" s="171" t="s">
        <v>968</v>
      </c>
      <c r="H107" s="172">
        <v>2</v>
      </c>
      <c r="I107" s="172"/>
      <c r="J107" s="173"/>
      <c r="K107" s="172"/>
    </row>
    <row r="108" spans="1:11" ht="15.75">
      <c r="A108" s="167">
        <v>97</v>
      </c>
      <c r="B108" s="168">
        <v>14000147</v>
      </c>
      <c r="C108" s="168" t="s">
        <v>171</v>
      </c>
      <c r="D108" s="169" t="s">
        <v>1022</v>
      </c>
      <c r="E108" s="170" t="s">
        <v>1023</v>
      </c>
      <c r="F108" s="168" t="s">
        <v>638</v>
      </c>
      <c r="G108" s="171" t="s">
        <v>968</v>
      </c>
      <c r="H108" s="172">
        <v>2</v>
      </c>
      <c r="I108" s="172"/>
      <c r="J108" s="172"/>
      <c r="K108" s="172"/>
    </row>
    <row r="109" spans="1:11" ht="15.75">
      <c r="A109" s="167">
        <v>98</v>
      </c>
      <c r="B109" s="168">
        <v>14000174</v>
      </c>
      <c r="C109" s="168" t="s">
        <v>171</v>
      </c>
      <c r="D109" s="169" t="s">
        <v>1010</v>
      </c>
      <c r="E109" s="170" t="s">
        <v>1011</v>
      </c>
      <c r="F109" s="168" t="s">
        <v>638</v>
      </c>
      <c r="G109" s="171" t="s">
        <v>968</v>
      </c>
      <c r="H109" s="172">
        <v>2</v>
      </c>
      <c r="I109" s="172"/>
      <c r="J109" s="173"/>
      <c r="K109" s="172"/>
    </row>
    <row r="110" spans="1:11" ht="15.75">
      <c r="A110" s="167">
        <v>99</v>
      </c>
      <c r="B110" s="168"/>
      <c r="C110" s="168" t="s">
        <v>1029</v>
      </c>
      <c r="D110" s="169" t="s">
        <v>1125</v>
      </c>
      <c r="E110" s="170" t="s">
        <v>1126</v>
      </c>
      <c r="F110" s="168" t="s">
        <v>638</v>
      </c>
      <c r="G110" s="171" t="s">
        <v>968</v>
      </c>
      <c r="H110" s="172">
        <v>2</v>
      </c>
      <c r="I110" s="172"/>
      <c r="J110" s="173"/>
      <c r="K110" s="172"/>
    </row>
    <row r="111" spans="1:11" ht="15.75">
      <c r="A111" s="167">
        <v>100</v>
      </c>
      <c r="B111" s="168">
        <v>14000200</v>
      </c>
      <c r="C111" s="168" t="s">
        <v>1029</v>
      </c>
      <c r="D111" s="169" t="s">
        <v>1038</v>
      </c>
      <c r="E111" s="170" t="s">
        <v>1056</v>
      </c>
      <c r="F111" s="168" t="s">
        <v>638</v>
      </c>
      <c r="G111" s="171" t="s">
        <v>968</v>
      </c>
      <c r="H111" s="172">
        <v>2</v>
      </c>
      <c r="I111" s="172"/>
      <c r="J111" s="173"/>
      <c r="K111" s="172"/>
    </row>
    <row r="112" spans="1:11" ht="15.75">
      <c r="A112" s="167">
        <v>101</v>
      </c>
      <c r="B112" s="168">
        <v>14000203</v>
      </c>
      <c r="C112" s="168" t="s">
        <v>1029</v>
      </c>
      <c r="D112" s="169" t="s">
        <v>1127</v>
      </c>
      <c r="E112" s="170" t="s">
        <v>1128</v>
      </c>
      <c r="F112" s="168" t="s">
        <v>638</v>
      </c>
      <c r="G112" s="171" t="s">
        <v>968</v>
      </c>
      <c r="H112" s="172">
        <v>2</v>
      </c>
      <c r="I112" s="172"/>
      <c r="J112" s="173"/>
      <c r="K112" s="172"/>
    </row>
    <row r="113" spans="1:11" ht="15.75">
      <c r="A113" s="167">
        <v>102</v>
      </c>
      <c r="B113" s="168">
        <v>14000215</v>
      </c>
      <c r="C113" s="168" t="s">
        <v>1029</v>
      </c>
      <c r="D113" s="169" t="s">
        <v>1129</v>
      </c>
      <c r="E113" s="170" t="s">
        <v>1017</v>
      </c>
      <c r="F113" s="168" t="s">
        <v>638</v>
      </c>
      <c r="G113" s="171" t="s">
        <v>968</v>
      </c>
      <c r="H113" s="172">
        <v>2</v>
      </c>
      <c r="I113" s="172"/>
      <c r="J113" s="173"/>
      <c r="K113" s="172"/>
    </row>
    <row r="114" spans="1:11" ht="15.75">
      <c r="A114" s="167">
        <v>103</v>
      </c>
      <c r="B114" s="168">
        <v>14000219</v>
      </c>
      <c r="C114" s="168" t="s">
        <v>1029</v>
      </c>
      <c r="D114" s="169" t="s">
        <v>1130</v>
      </c>
      <c r="E114" s="170" t="s">
        <v>1131</v>
      </c>
      <c r="F114" s="168" t="s">
        <v>638</v>
      </c>
      <c r="G114" s="171" t="s">
        <v>968</v>
      </c>
      <c r="H114" s="172">
        <v>2</v>
      </c>
      <c r="I114" s="172"/>
      <c r="J114" s="173"/>
      <c r="K114" s="172"/>
    </row>
    <row r="115" spans="1:11" ht="15.75">
      <c r="A115" s="167">
        <v>104</v>
      </c>
      <c r="B115" s="168">
        <v>2250048</v>
      </c>
      <c r="C115" s="168" t="s">
        <v>1029</v>
      </c>
      <c r="D115" s="169" t="s">
        <v>1057</v>
      </c>
      <c r="E115" s="170" t="s">
        <v>1058</v>
      </c>
      <c r="F115" s="168" t="s">
        <v>638</v>
      </c>
      <c r="G115" s="171" t="s">
        <v>968</v>
      </c>
      <c r="H115" s="172">
        <v>2</v>
      </c>
      <c r="I115" s="172"/>
      <c r="J115" s="173"/>
      <c r="K115" s="172"/>
    </row>
    <row r="116" spans="1:11" ht="15.75">
      <c r="A116" s="167">
        <v>105</v>
      </c>
      <c r="B116" s="168"/>
      <c r="C116" s="168" t="s">
        <v>1029</v>
      </c>
      <c r="D116" s="169" t="s">
        <v>1132</v>
      </c>
      <c r="E116" s="170" t="s">
        <v>1103</v>
      </c>
      <c r="F116" s="168" t="s">
        <v>638</v>
      </c>
      <c r="G116" s="171" t="s">
        <v>968</v>
      </c>
      <c r="H116" s="172">
        <v>2</v>
      </c>
      <c r="I116" s="172"/>
      <c r="J116" s="173"/>
      <c r="K116" s="172"/>
    </row>
    <row r="117" spans="1:11" ht="15.75">
      <c r="A117" s="167">
        <v>106</v>
      </c>
      <c r="B117" s="168">
        <v>14000225</v>
      </c>
      <c r="C117" s="168" t="s">
        <v>1029</v>
      </c>
      <c r="D117" s="169" t="s">
        <v>1116</v>
      </c>
      <c r="E117" s="170" t="s">
        <v>1117</v>
      </c>
      <c r="F117" s="168" t="s">
        <v>638</v>
      </c>
      <c r="G117" s="171" t="s">
        <v>968</v>
      </c>
      <c r="H117" s="172">
        <v>2</v>
      </c>
      <c r="I117" s="172"/>
      <c r="J117" s="173"/>
      <c r="K117" s="172"/>
    </row>
    <row r="118" spans="1:11" ht="15.75">
      <c r="A118" s="167">
        <v>107</v>
      </c>
      <c r="B118" s="168">
        <v>14000231</v>
      </c>
      <c r="C118" s="168" t="s">
        <v>1029</v>
      </c>
      <c r="D118" s="169" t="s">
        <v>1133</v>
      </c>
      <c r="E118" s="170" t="s">
        <v>1134</v>
      </c>
      <c r="F118" s="168" t="s">
        <v>638</v>
      </c>
      <c r="G118" s="171" t="s">
        <v>968</v>
      </c>
      <c r="H118" s="172">
        <v>2</v>
      </c>
      <c r="I118" s="172"/>
      <c r="J118" s="173"/>
      <c r="K118" s="172"/>
    </row>
    <row r="119" spans="1:11" ht="15.75">
      <c r="A119" s="167">
        <v>108</v>
      </c>
      <c r="B119" s="168">
        <v>14000233</v>
      </c>
      <c r="C119" s="168" t="s">
        <v>1029</v>
      </c>
      <c r="D119" s="169" t="s">
        <v>1135</v>
      </c>
      <c r="E119" s="170" t="s">
        <v>1136</v>
      </c>
      <c r="F119" s="168" t="s">
        <v>638</v>
      </c>
      <c r="G119" s="171" t="s">
        <v>968</v>
      </c>
      <c r="H119" s="172">
        <v>2</v>
      </c>
      <c r="I119" s="172"/>
      <c r="J119" s="173"/>
      <c r="K119" s="172"/>
    </row>
    <row r="120" spans="1:11" ht="15.75">
      <c r="A120" s="167">
        <v>109</v>
      </c>
      <c r="B120" s="168">
        <v>14000242</v>
      </c>
      <c r="C120" s="168" t="s">
        <v>1029</v>
      </c>
      <c r="D120" s="169" t="s">
        <v>1137</v>
      </c>
      <c r="E120" s="170" t="s">
        <v>1138</v>
      </c>
      <c r="F120" s="168" t="s">
        <v>638</v>
      </c>
      <c r="G120" s="171" t="s">
        <v>968</v>
      </c>
      <c r="H120" s="172">
        <v>2</v>
      </c>
      <c r="I120" s="172"/>
      <c r="J120" s="173"/>
      <c r="K120" s="172"/>
    </row>
    <row r="121" spans="1:11" ht="15.75">
      <c r="A121" s="167">
        <v>110</v>
      </c>
      <c r="B121" s="181" t="s">
        <v>1139</v>
      </c>
      <c r="C121" s="181" t="s">
        <v>1061</v>
      </c>
      <c r="D121" s="182" t="s">
        <v>1140</v>
      </c>
      <c r="E121" s="183" t="s">
        <v>1025</v>
      </c>
      <c r="F121" s="181" t="s">
        <v>638</v>
      </c>
      <c r="G121" s="184" t="s">
        <v>968</v>
      </c>
      <c r="H121" s="185">
        <v>2</v>
      </c>
      <c r="I121" s="185"/>
      <c r="J121" s="186"/>
      <c r="K121" s="185"/>
    </row>
    <row r="122" spans="1:11" ht="15.75">
      <c r="A122" s="167">
        <v>111</v>
      </c>
      <c r="B122" s="168">
        <v>14000254</v>
      </c>
      <c r="C122" s="168" t="s">
        <v>1061</v>
      </c>
      <c r="D122" s="169" t="s">
        <v>1141</v>
      </c>
      <c r="E122" s="170" t="s">
        <v>1142</v>
      </c>
      <c r="F122" s="168" t="s">
        <v>514</v>
      </c>
      <c r="G122" s="171" t="s">
        <v>959</v>
      </c>
      <c r="H122" s="172">
        <v>3</v>
      </c>
      <c r="I122" s="172"/>
      <c r="J122" s="173"/>
      <c r="K122" s="172"/>
    </row>
    <row r="123" spans="1:11" ht="15.75">
      <c r="A123" s="167">
        <v>112</v>
      </c>
      <c r="B123" s="168">
        <v>14000275</v>
      </c>
      <c r="C123" s="168" t="s">
        <v>1061</v>
      </c>
      <c r="D123" s="169" t="s">
        <v>1038</v>
      </c>
      <c r="E123" s="170" t="s">
        <v>1017</v>
      </c>
      <c r="F123" s="168" t="s">
        <v>514</v>
      </c>
      <c r="G123" s="171" t="s">
        <v>959</v>
      </c>
      <c r="H123" s="172">
        <v>3</v>
      </c>
      <c r="I123" s="172"/>
      <c r="J123" s="173"/>
      <c r="K123" s="172"/>
    </row>
    <row r="124" spans="1:11" ht="15.75">
      <c r="A124" s="167">
        <v>113</v>
      </c>
      <c r="B124" s="168">
        <v>14000277</v>
      </c>
      <c r="C124" s="168" t="s">
        <v>1061</v>
      </c>
      <c r="D124" s="169" t="s">
        <v>1143</v>
      </c>
      <c r="E124" s="170" t="s">
        <v>1144</v>
      </c>
      <c r="F124" s="168" t="s">
        <v>514</v>
      </c>
      <c r="G124" s="171" t="s">
        <v>959</v>
      </c>
      <c r="H124" s="172">
        <v>3</v>
      </c>
      <c r="I124" s="172"/>
      <c r="J124" s="173"/>
      <c r="K124" s="172"/>
    </row>
    <row r="125" spans="1:11" ht="15.75">
      <c r="A125" s="167">
        <v>114</v>
      </c>
      <c r="B125" s="168">
        <v>14000281</v>
      </c>
      <c r="C125" s="168" t="s">
        <v>1061</v>
      </c>
      <c r="D125" s="169" t="s">
        <v>1145</v>
      </c>
      <c r="E125" s="170" t="s">
        <v>1098</v>
      </c>
      <c r="F125" s="168" t="s">
        <v>514</v>
      </c>
      <c r="G125" s="171" t="s">
        <v>959</v>
      </c>
      <c r="H125" s="172">
        <v>3</v>
      </c>
      <c r="I125" s="172"/>
      <c r="J125" s="173"/>
      <c r="K125" s="172"/>
    </row>
    <row r="126" spans="1:11" ht="15.75">
      <c r="A126" s="167">
        <v>115</v>
      </c>
      <c r="B126" s="168">
        <v>14000295</v>
      </c>
      <c r="C126" s="168" t="s">
        <v>1061</v>
      </c>
      <c r="D126" s="169" t="s">
        <v>1146</v>
      </c>
      <c r="E126" s="170" t="s">
        <v>1063</v>
      </c>
      <c r="F126" s="168" t="s">
        <v>514</v>
      </c>
      <c r="G126" s="171" t="s">
        <v>959</v>
      </c>
      <c r="H126" s="172">
        <v>3</v>
      </c>
      <c r="I126" s="172"/>
      <c r="J126" s="173"/>
      <c r="K126" s="172"/>
    </row>
    <row r="127" spans="1:11" ht="15.75">
      <c r="A127" s="167">
        <v>116</v>
      </c>
      <c r="B127" s="168">
        <v>14000303</v>
      </c>
      <c r="C127" s="168" t="s">
        <v>1061</v>
      </c>
      <c r="D127" s="169" t="s">
        <v>1147</v>
      </c>
      <c r="E127" s="170" t="s">
        <v>1148</v>
      </c>
      <c r="F127" s="168" t="s">
        <v>514</v>
      </c>
      <c r="G127" s="171" t="s">
        <v>959</v>
      </c>
      <c r="H127" s="172">
        <v>3</v>
      </c>
      <c r="I127" s="172"/>
      <c r="J127" s="173"/>
      <c r="K127" s="172"/>
    </row>
    <row r="128" spans="1:11" ht="15.75">
      <c r="A128" s="187">
        <v>117</v>
      </c>
      <c r="B128" s="188">
        <v>14000305</v>
      </c>
      <c r="C128" s="188" t="s">
        <v>1061</v>
      </c>
      <c r="D128" s="189" t="s">
        <v>1018</v>
      </c>
      <c r="E128" s="190" t="s">
        <v>1049</v>
      </c>
      <c r="F128" s="188" t="s">
        <v>514</v>
      </c>
      <c r="G128" s="191" t="s">
        <v>959</v>
      </c>
      <c r="H128" s="192">
        <v>3</v>
      </c>
      <c r="I128" s="192"/>
      <c r="J128" s="193"/>
      <c r="K128" s="192"/>
    </row>
    <row r="129" spans="1:11" ht="15.75">
      <c r="A129" s="194"/>
      <c r="B129" s="195"/>
      <c r="C129" s="195"/>
      <c r="D129" s="196"/>
      <c r="E129" s="196"/>
      <c r="F129" s="195"/>
      <c r="G129" s="197"/>
      <c r="H129" s="198"/>
      <c r="I129" s="198"/>
      <c r="J129" s="199"/>
      <c r="K129" s="198"/>
    </row>
    <row r="130" spans="1:11" ht="15.75">
      <c r="A130" s="201" t="s">
        <v>1149</v>
      </c>
      <c r="C130" s="203"/>
      <c r="D130" s="202"/>
      <c r="E130" s="202"/>
      <c r="F130" s="203"/>
      <c r="G130" s="204"/>
      <c r="H130" s="205"/>
      <c r="I130" s="205"/>
      <c r="J130" s="205"/>
      <c r="K130" s="205"/>
    </row>
    <row r="131" spans="1:11" ht="15.75">
      <c r="A131" s="200"/>
      <c r="B131" s="200"/>
      <c r="C131" s="203"/>
      <c r="D131" s="202"/>
      <c r="E131" s="202"/>
      <c r="F131" s="295" t="s">
        <v>1150</v>
      </c>
      <c r="G131" s="295"/>
      <c r="H131" s="295"/>
      <c r="I131" s="295"/>
      <c r="J131" s="295"/>
      <c r="K131" s="295"/>
    </row>
    <row r="132" spans="1:11">
      <c r="A132" s="200"/>
      <c r="B132" s="200"/>
      <c r="C132" s="203"/>
      <c r="D132" s="202"/>
      <c r="E132" s="202"/>
      <c r="F132" s="203"/>
      <c r="G132" s="204"/>
      <c r="H132" s="205"/>
      <c r="I132" s="205"/>
      <c r="J132" s="205"/>
      <c r="K132" s="205"/>
    </row>
    <row r="133" spans="1:11">
      <c r="A133" s="200"/>
      <c r="B133" s="200"/>
      <c r="C133" s="203"/>
      <c r="D133" s="202"/>
      <c r="E133" s="202"/>
      <c r="F133" s="203"/>
      <c r="G133" s="204"/>
      <c r="H133" s="205"/>
      <c r="I133" s="205"/>
      <c r="J133" s="205"/>
      <c r="K133" s="205"/>
    </row>
    <row r="134" spans="1:11">
      <c r="A134" s="200"/>
      <c r="B134" s="200"/>
      <c r="C134" s="203"/>
      <c r="D134" s="202"/>
      <c r="E134" s="202"/>
      <c r="F134" s="203"/>
      <c r="G134" s="204"/>
      <c r="H134" s="205"/>
      <c r="I134" s="205"/>
      <c r="J134" s="205"/>
      <c r="K134" s="205"/>
    </row>
    <row r="135" spans="1:11">
      <c r="A135" s="200"/>
      <c r="B135" s="200"/>
      <c r="C135" s="203"/>
      <c r="D135" s="202"/>
      <c r="E135" s="202"/>
      <c r="F135" s="203"/>
      <c r="G135" s="204"/>
      <c r="H135" s="205"/>
      <c r="I135" s="205"/>
      <c r="J135" s="205"/>
      <c r="K135" s="205"/>
    </row>
    <row r="136" spans="1:11">
      <c r="A136" s="200"/>
      <c r="B136" s="200"/>
      <c r="C136" s="203"/>
      <c r="D136" s="202"/>
      <c r="E136" s="202"/>
      <c r="F136" s="203"/>
      <c r="G136" s="204"/>
      <c r="H136" s="205"/>
      <c r="I136" s="205"/>
      <c r="J136" s="205"/>
      <c r="K136" s="205"/>
    </row>
    <row r="137" spans="1:11" ht="16.5">
      <c r="A137" s="200"/>
      <c r="B137" s="200"/>
      <c r="C137" s="203"/>
      <c r="D137" s="202"/>
      <c r="E137" s="202"/>
      <c r="F137" s="296" t="s">
        <v>140</v>
      </c>
      <c r="G137" s="296"/>
      <c r="H137" s="296"/>
      <c r="I137" s="296"/>
      <c r="J137" s="296"/>
      <c r="K137" s="296"/>
    </row>
  </sheetData>
  <autoFilter ref="A11:M11">
    <filterColumn colId="3" showButton="0"/>
  </autoFilter>
  <mergeCells count="18">
    <mergeCell ref="F131:K131"/>
    <mergeCell ref="F137:K137"/>
    <mergeCell ref="G2:K2"/>
    <mergeCell ref="G1:K1"/>
    <mergeCell ref="A8:K8"/>
    <mergeCell ref="A6:K6"/>
    <mergeCell ref="H10:I10"/>
    <mergeCell ref="J10:K10"/>
    <mergeCell ref="A10:A11"/>
    <mergeCell ref="B10:B11"/>
    <mergeCell ref="D10:E11"/>
    <mergeCell ref="C10:C11"/>
    <mergeCell ref="F10:F11"/>
    <mergeCell ref="G10:G11"/>
    <mergeCell ref="A1:E1"/>
    <mergeCell ref="A2:E2"/>
    <mergeCell ref="A3:E3"/>
    <mergeCell ref="A7:K7"/>
  </mergeCells>
  <phoneticPr fontId="67" type="noConversion"/>
  <pageMargins left="0.33" right="0.31" top="0.33" bottom="0.57999999999999996" header="0.34" footer="0.5"/>
  <pageSetup paperSize="9" orientation="portrait" r:id="rId1"/>
  <headerFooter alignWithMargins="0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>
    <tabColor indexed="45"/>
  </sheetPr>
  <dimension ref="A1:T90"/>
  <sheetViews>
    <sheetView zoomScaleNormal="100" zoomScaleSheetLayoutView="75" workbookViewId="0">
      <selection activeCell="S78" sqref="S78"/>
    </sheetView>
  </sheetViews>
  <sheetFormatPr defaultColWidth="6" defaultRowHeight="12.75"/>
  <cols>
    <col min="1" max="1" width="3.85546875" style="3" bestFit="1" customWidth="1"/>
    <col min="2" max="2" width="11.28515625" style="3" bestFit="1" customWidth="1"/>
    <col min="3" max="3" width="25.42578125" style="3" customWidth="1"/>
    <col min="4" max="4" width="9.42578125" style="3" bestFit="1" customWidth="1"/>
    <col min="5" max="10" width="6.42578125" style="3" customWidth="1"/>
    <col min="11" max="11" width="6.5703125" style="3" bestFit="1" customWidth="1"/>
    <col min="12" max="12" width="7.140625" style="3" bestFit="1" customWidth="1"/>
    <col min="13" max="13" width="7.140625" style="3" customWidth="1"/>
    <col min="14" max="16" width="7.7109375" style="3" bestFit="1" customWidth="1"/>
    <col min="17" max="17" width="7.7109375" style="4" bestFit="1" customWidth="1"/>
    <col min="18" max="18" width="6.28515625" style="4" hidden="1" customWidth="1"/>
    <col min="19" max="20" width="7.7109375" style="3" bestFit="1" customWidth="1"/>
    <col min="21" max="16384" width="6" style="3"/>
  </cols>
  <sheetData>
    <row r="1" spans="1:20" ht="15.75">
      <c r="A1" s="264" t="s">
        <v>143</v>
      </c>
      <c r="B1" s="264"/>
      <c r="C1" s="264"/>
      <c r="D1" s="264"/>
      <c r="E1" s="268" t="s">
        <v>75</v>
      </c>
      <c r="F1" s="268"/>
      <c r="G1" s="268"/>
      <c r="H1" s="268"/>
      <c r="I1" s="268"/>
      <c r="J1" s="268"/>
      <c r="K1" s="268"/>
      <c r="L1" s="268"/>
      <c r="M1" s="268"/>
      <c r="N1" s="268"/>
      <c r="O1" s="268"/>
      <c r="P1" s="268"/>
      <c r="Q1" s="268"/>
      <c r="R1" s="268"/>
      <c r="S1" s="268"/>
      <c r="T1" s="268"/>
    </row>
    <row r="2" spans="1:20" ht="27.75" customHeight="1">
      <c r="A2" s="265" t="s">
        <v>144</v>
      </c>
      <c r="B2" s="266"/>
      <c r="C2" s="266"/>
      <c r="D2" s="266"/>
      <c r="E2" s="269" t="s">
        <v>74</v>
      </c>
      <c r="F2" s="269"/>
      <c r="G2" s="269"/>
      <c r="H2" s="269"/>
      <c r="I2" s="269"/>
      <c r="J2" s="269"/>
      <c r="K2" s="269"/>
      <c r="L2" s="269"/>
      <c r="M2" s="269"/>
      <c r="N2" s="269"/>
      <c r="O2" s="269"/>
      <c r="P2" s="269"/>
      <c r="Q2" s="269"/>
      <c r="R2" s="269"/>
      <c r="S2" s="269"/>
      <c r="T2" s="269"/>
    </row>
    <row r="3" spans="1:20" ht="15.75">
      <c r="A3" s="273" t="s">
        <v>142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0"/>
      <c r="P3" s="270"/>
      <c r="Q3" s="270"/>
      <c r="R3" s="270"/>
      <c r="S3" s="270"/>
      <c r="T3" s="270"/>
    </row>
    <row r="4" spans="1:20" ht="18.75">
      <c r="A4" s="267" t="s">
        <v>91</v>
      </c>
      <c r="B4" s="267"/>
      <c r="C4" s="267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  <c r="S4" s="267"/>
      <c r="T4" s="267"/>
    </row>
    <row r="5" spans="1:20" ht="18.75">
      <c r="A5" s="274" t="str">
        <f>IF(OR(B12="",C6="",I6="",K6="",M90=""),"Số liệu chỉ hiển thị khi thông tin Tên HP, số ĐVHT, Tên Lớp mới, Tên Giảng viên đã được điền đầy đủ","")</f>
        <v/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</row>
    <row r="6" spans="1:20" s="34" customFormat="1" ht="16.5">
      <c r="A6" s="314" t="s">
        <v>19</v>
      </c>
      <c r="B6" s="314"/>
      <c r="C6" s="279" t="s">
        <v>1165</v>
      </c>
      <c r="D6" s="279"/>
      <c r="E6" s="279"/>
      <c r="F6" s="279"/>
      <c r="G6" s="272" t="s">
        <v>32</v>
      </c>
      <c r="H6" s="272"/>
      <c r="I6" s="214">
        <v>2</v>
      </c>
      <c r="J6" s="33" t="s">
        <v>31</v>
      </c>
      <c r="K6" s="279" t="s">
        <v>1166</v>
      </c>
      <c r="L6" s="279"/>
      <c r="M6" s="279"/>
      <c r="Q6" s="64"/>
      <c r="R6" s="64"/>
    </row>
    <row r="7" spans="1:20" s="34" customFormat="1" ht="16.5">
      <c r="A7" s="35"/>
      <c r="B7" s="36"/>
      <c r="C7" s="37" t="s">
        <v>33</v>
      </c>
      <c r="D7" s="38" t="s">
        <v>192</v>
      </c>
      <c r="E7" s="309" t="s">
        <v>193</v>
      </c>
      <c r="F7" s="309"/>
      <c r="G7" s="309"/>
      <c r="H7" s="309"/>
      <c r="I7" s="309"/>
      <c r="J7" s="309"/>
      <c r="K7" s="36"/>
      <c r="L7" s="312" t="s">
        <v>89</v>
      </c>
      <c r="M7" s="312"/>
      <c r="N7" s="312"/>
      <c r="O7" s="312"/>
      <c r="P7" s="312"/>
      <c r="Q7" s="312"/>
      <c r="R7" s="312"/>
      <c r="S7" s="312"/>
      <c r="T7" s="312"/>
    </row>
    <row r="8" spans="1:20" s="39" customFormat="1" ht="15" customHeight="1">
      <c r="A8" s="306" t="s">
        <v>18</v>
      </c>
      <c r="B8" s="306" t="s">
        <v>83</v>
      </c>
      <c r="C8" s="298" t="s">
        <v>7</v>
      </c>
      <c r="D8" s="300"/>
      <c r="E8" s="298" t="s">
        <v>25</v>
      </c>
      <c r="F8" s="299"/>
      <c r="G8" s="299"/>
      <c r="H8" s="299"/>
      <c r="I8" s="299"/>
      <c r="J8" s="300"/>
      <c r="K8" s="306" t="s">
        <v>26</v>
      </c>
      <c r="L8" s="277" t="s">
        <v>2</v>
      </c>
      <c r="M8" s="253" t="s">
        <v>1</v>
      </c>
      <c r="N8" s="306" t="s">
        <v>8</v>
      </c>
      <c r="O8" s="306" t="s">
        <v>9</v>
      </c>
      <c r="P8" s="306" t="s">
        <v>10</v>
      </c>
      <c r="Q8" s="306" t="s">
        <v>11</v>
      </c>
      <c r="R8" s="310" t="s">
        <v>28</v>
      </c>
      <c r="S8" s="253" t="s">
        <v>84</v>
      </c>
      <c r="T8" s="253" t="s">
        <v>85</v>
      </c>
    </row>
    <row r="9" spans="1:20" s="39" customFormat="1" ht="15">
      <c r="A9" s="307"/>
      <c r="B9" s="307"/>
      <c r="C9" s="304"/>
      <c r="D9" s="305"/>
      <c r="E9" s="301"/>
      <c r="F9" s="302"/>
      <c r="G9" s="302"/>
      <c r="H9" s="302"/>
      <c r="I9" s="302"/>
      <c r="J9" s="303"/>
      <c r="K9" s="307"/>
      <c r="L9" s="277"/>
      <c r="M9" s="256"/>
      <c r="N9" s="307"/>
      <c r="O9" s="307"/>
      <c r="P9" s="307"/>
      <c r="Q9" s="307"/>
      <c r="R9" s="311"/>
      <c r="S9" s="256"/>
      <c r="T9" s="256"/>
    </row>
    <row r="10" spans="1:20" s="39" customFormat="1" ht="15">
      <c r="A10" s="307"/>
      <c r="B10" s="307"/>
      <c r="C10" s="304"/>
      <c r="D10" s="305"/>
      <c r="E10" s="298" t="s">
        <v>29</v>
      </c>
      <c r="F10" s="299"/>
      <c r="G10" s="300"/>
      <c r="H10" s="298" t="s">
        <v>30</v>
      </c>
      <c r="I10" s="299"/>
      <c r="J10" s="300"/>
      <c r="K10" s="307"/>
      <c r="L10" s="277"/>
      <c r="M10" s="256"/>
      <c r="N10" s="307"/>
      <c r="O10" s="307"/>
      <c r="P10" s="307"/>
      <c r="Q10" s="307"/>
      <c r="R10" s="311"/>
      <c r="S10" s="256"/>
      <c r="T10" s="256"/>
    </row>
    <row r="11" spans="1:20" s="39" customFormat="1" ht="15">
      <c r="A11" s="308"/>
      <c r="B11" s="308"/>
      <c r="C11" s="301"/>
      <c r="D11" s="303"/>
      <c r="E11" s="301"/>
      <c r="F11" s="302"/>
      <c r="G11" s="303"/>
      <c r="H11" s="301"/>
      <c r="I11" s="302"/>
      <c r="J11" s="303"/>
      <c r="K11" s="308"/>
      <c r="L11" s="277"/>
      <c r="M11" s="256"/>
      <c r="N11" s="308"/>
      <c r="O11" s="308"/>
      <c r="P11" s="308"/>
      <c r="Q11" s="308"/>
      <c r="R11" s="311"/>
      <c r="S11" s="256"/>
      <c r="T11" s="256"/>
    </row>
    <row r="12" spans="1:20" ht="15.75">
      <c r="A12" s="51">
        <f>IF(B12="","",SUBTOTAL(3,$B$12:B12))</f>
        <v>1</v>
      </c>
      <c r="B12" s="212" t="s">
        <v>1002</v>
      </c>
      <c r="C12" s="94" t="s">
        <v>1000</v>
      </c>
      <c r="D12" s="95" t="s">
        <v>1001</v>
      </c>
      <c r="E12" s="41"/>
      <c r="F12" s="41"/>
      <c r="G12" s="41">
        <v>6.5</v>
      </c>
      <c r="H12" s="41">
        <v>6.5</v>
      </c>
      <c r="I12" s="41"/>
      <c r="J12" s="41"/>
      <c r="K12" s="30">
        <f>IF(OR(B12="",$C$6="",$I$6="",$K$6="",$M$90=""),"",IF((COUNT(E12:J12))=0,0,ROUND((SUM(E12:G12)+2*SUM(H12:J12))/(COUNT(E12:G12)+2*COUNT(H12:J12)),1)))</f>
        <v>6.5</v>
      </c>
      <c r="L12" s="76"/>
      <c r="M12" s="65" t="str">
        <f t="shared" ref="M12:M43" si="0">IF(OR(B12="",$C$6="",$I$6="",$M$90=""),"",IF(OR(K12&lt;3,L12/($I$6*15)&gt;0.2),"Cấm thi",""))</f>
        <v/>
      </c>
      <c r="N12" s="41">
        <v>5</v>
      </c>
      <c r="O12" s="41"/>
      <c r="P12" s="30">
        <f>IF(OR(B12="",$C$6="",$I$6="",$K$6="",$M$90=""),"",ROUND((K12*0.4+N12*0.6),1))</f>
        <v>5.6</v>
      </c>
      <c r="Q12" s="30" t="str">
        <f>IF(OR(B12="",$C$6="",$I$6="",$K$6="",$M$90="",O12=""),"",IF(O12&gt;N12,ROUND((K12*0.4+O12*0.6),1),P12))</f>
        <v/>
      </c>
      <c r="R12" s="42" t="str">
        <f t="shared" ref="R12:R43" si="1">IF(B12="","",IF(P12="","KXL",IF(P12&lt;4,"Kém",IF(P12&lt;5,"Yếu",IF(P12&lt;6,"TB",IF(P12&lt;7,"TBK",IF(P12&lt;8,"Khá",IF(P12&lt;9,"Giỏi","XS"))))))))</f>
        <v>TB</v>
      </c>
      <c r="S12" s="65" t="str">
        <f>IF(C12="","",IF(AND(N12&gt;=3,P12&gt;=5),"ĐẠT","KĐẠT"))</f>
        <v>ĐẠT</v>
      </c>
      <c r="T12" s="65" t="str">
        <f>IF(OR(C12="",O12=""),"",IF(AND(O12&gt;=3,Q12&gt;=5),"ĐẠT","KĐẠT"))</f>
        <v/>
      </c>
    </row>
    <row r="13" spans="1:20" ht="15.75">
      <c r="A13" s="51">
        <f>IF(B13="","",SUBTOTAL(3,$B$12:B13))</f>
        <v>2</v>
      </c>
      <c r="B13" s="212" t="s">
        <v>1032</v>
      </c>
      <c r="C13" s="94" t="s">
        <v>1097</v>
      </c>
      <c r="D13" s="95" t="s">
        <v>1098</v>
      </c>
      <c r="E13" s="41"/>
      <c r="F13" s="41"/>
      <c r="G13" s="41">
        <v>5</v>
      </c>
      <c r="H13" s="41">
        <v>5</v>
      </c>
      <c r="I13" s="41"/>
      <c r="J13" s="41"/>
      <c r="K13" s="30">
        <f>IF(OR(B13="",$C$6="",$I$6="",$K$6="",$M$90=""),"",IF((COUNT(E13:J13))=0,0,ROUND((SUM(E13:G13)+2*SUM(H13:J13))/(COUNT(E13:G13)+2*COUNT(H13:J13)),1)))</f>
        <v>5</v>
      </c>
      <c r="L13" s="76"/>
      <c r="M13" s="65" t="str">
        <f t="shared" si="0"/>
        <v/>
      </c>
      <c r="N13" s="41">
        <v>0</v>
      </c>
      <c r="O13" s="41"/>
      <c r="P13" s="30">
        <f t="shared" ref="P13:P43" si="2">IF(OR(B13="",$C$6="",$I$6="",$K$6="",$M$90=""),"",ROUND((K13*0.4+N13*0.6),1))</f>
        <v>2</v>
      </c>
      <c r="Q13" s="30" t="str">
        <f t="shared" ref="Q13:Q71" si="3">IF(OR(B13="",$C$6="",$I$6="",$K$6="",$M$90="",O13=""),"",IF(O13&gt;N13,ROUND((K13*0.4+O13*0.6),1),P13))</f>
        <v/>
      </c>
      <c r="R13" s="42" t="str">
        <f t="shared" si="1"/>
        <v>Kém</v>
      </c>
      <c r="S13" s="65" t="str">
        <f t="shared" ref="S13:S71" si="4">IF(C13="","",IF(AND(N13&gt;=3,P13&gt;=5),"ĐẠT","KĐẠT"))</f>
        <v>KĐẠT</v>
      </c>
      <c r="T13" s="65" t="str">
        <f t="shared" ref="T13:T71" si="5">IF(OR(C13="",O13=""),"",IF(AND(O13&gt;=3,Q13&gt;=5),"ĐẠT","KĐẠT"))</f>
        <v/>
      </c>
    </row>
    <row r="14" spans="1:20" ht="15.75">
      <c r="A14" s="51">
        <f>IF(B14="","",SUBTOTAL(3,$B$12:B14))</f>
        <v>3</v>
      </c>
      <c r="B14" s="212" t="s">
        <v>1005</v>
      </c>
      <c r="C14" s="94" t="s">
        <v>1080</v>
      </c>
      <c r="D14" s="95" t="s">
        <v>1007</v>
      </c>
      <c r="E14" s="41"/>
      <c r="F14" s="41"/>
      <c r="G14" s="41">
        <v>5</v>
      </c>
      <c r="H14" s="41">
        <v>5</v>
      </c>
      <c r="I14" s="41"/>
      <c r="J14" s="41"/>
      <c r="K14" s="30">
        <f t="shared" ref="K14:K43" si="6">IF(OR(B14="",$C$6="",$I$6="",$K$6="",$M$90=""),"",IF((COUNT(E14:J14))=0,0,ROUND((SUM(E14:G14)+2*SUM(H14:J14))/(COUNT(E14:G14)+2*COUNT(H14:J14)),1)))</f>
        <v>5</v>
      </c>
      <c r="L14" s="76"/>
      <c r="M14" s="65" t="str">
        <f t="shared" si="0"/>
        <v/>
      </c>
      <c r="N14" s="41">
        <v>0</v>
      </c>
      <c r="O14" s="41"/>
      <c r="P14" s="30">
        <f t="shared" si="2"/>
        <v>2</v>
      </c>
      <c r="Q14" s="30" t="str">
        <f t="shared" si="3"/>
        <v/>
      </c>
      <c r="R14" s="42" t="str">
        <f t="shared" si="1"/>
        <v>Kém</v>
      </c>
      <c r="S14" s="65" t="str">
        <f t="shared" si="4"/>
        <v>KĐẠT</v>
      </c>
      <c r="T14" s="65" t="str">
        <f t="shared" si="5"/>
        <v/>
      </c>
    </row>
    <row r="15" spans="1:20" ht="15">
      <c r="A15" s="51">
        <f>IF(B15="","",SUBTOTAL(3,$B$12:B15))</f>
        <v>4</v>
      </c>
      <c r="B15" s="212" t="s">
        <v>1005</v>
      </c>
      <c r="C15" s="72" t="s">
        <v>1089</v>
      </c>
      <c r="D15" s="73" t="s">
        <v>1090</v>
      </c>
      <c r="E15" s="41"/>
      <c r="F15" s="41"/>
      <c r="G15" s="41">
        <v>5</v>
      </c>
      <c r="H15" s="41">
        <v>5</v>
      </c>
      <c r="I15" s="41"/>
      <c r="J15" s="41"/>
      <c r="K15" s="30">
        <f t="shared" si="6"/>
        <v>5</v>
      </c>
      <c r="L15" s="76"/>
      <c r="M15" s="65" t="str">
        <f t="shared" si="0"/>
        <v/>
      </c>
      <c r="N15" s="41">
        <v>0</v>
      </c>
      <c r="O15" s="41"/>
      <c r="P15" s="30">
        <f t="shared" si="2"/>
        <v>2</v>
      </c>
      <c r="Q15" s="30" t="str">
        <f t="shared" si="3"/>
        <v/>
      </c>
      <c r="R15" s="42" t="str">
        <f t="shared" si="1"/>
        <v>Kém</v>
      </c>
      <c r="S15" s="65" t="str">
        <f t="shared" si="4"/>
        <v>KĐẠT</v>
      </c>
      <c r="T15" s="65" t="str">
        <f t="shared" si="5"/>
        <v/>
      </c>
    </row>
    <row r="16" spans="1:20" ht="15">
      <c r="A16" s="51">
        <f>IF(B16="","",SUBTOTAL(3,$B$12:B16))</f>
        <v>5</v>
      </c>
      <c r="B16" s="212" t="s">
        <v>1029</v>
      </c>
      <c r="C16" s="72" t="s">
        <v>1116</v>
      </c>
      <c r="D16" s="73" t="s">
        <v>1117</v>
      </c>
      <c r="E16" s="41"/>
      <c r="F16" s="41"/>
      <c r="G16" s="41">
        <v>6</v>
      </c>
      <c r="H16" s="41">
        <v>6</v>
      </c>
      <c r="I16" s="41"/>
      <c r="J16" s="41"/>
      <c r="K16" s="30">
        <f t="shared" si="6"/>
        <v>6</v>
      </c>
      <c r="L16" s="76"/>
      <c r="M16" s="65" t="str">
        <f t="shared" si="0"/>
        <v/>
      </c>
      <c r="N16" s="41">
        <v>5.5</v>
      </c>
      <c r="O16" s="41"/>
      <c r="P16" s="30">
        <f t="shared" si="2"/>
        <v>5.7</v>
      </c>
      <c r="Q16" s="30" t="str">
        <f t="shared" si="3"/>
        <v/>
      </c>
      <c r="R16" s="42" t="str">
        <f t="shared" si="1"/>
        <v>TB</v>
      </c>
      <c r="S16" s="65" t="str">
        <f t="shared" si="4"/>
        <v>ĐẠT</v>
      </c>
      <c r="T16" s="65" t="str">
        <f t="shared" si="5"/>
        <v/>
      </c>
    </row>
    <row r="17" spans="1:20" ht="15">
      <c r="A17" s="51" t="str">
        <f>IF(B17="","",SUBTOTAL(3,$B$12:B17))</f>
        <v/>
      </c>
      <c r="B17" s="55"/>
      <c r="C17" s="72"/>
      <c r="D17" s="73"/>
      <c r="E17" s="41"/>
      <c r="F17" s="41"/>
      <c r="G17" s="41"/>
      <c r="H17" s="41"/>
      <c r="I17" s="41"/>
      <c r="J17" s="41"/>
      <c r="K17" s="30" t="str">
        <f t="shared" si="6"/>
        <v/>
      </c>
      <c r="L17" s="76"/>
      <c r="M17" s="65" t="str">
        <f t="shared" si="0"/>
        <v/>
      </c>
      <c r="N17" s="41"/>
      <c r="O17" s="41"/>
      <c r="P17" s="30" t="str">
        <f t="shared" si="2"/>
        <v/>
      </c>
      <c r="Q17" s="30" t="str">
        <f t="shared" si="3"/>
        <v/>
      </c>
      <c r="R17" s="42" t="str">
        <f t="shared" si="1"/>
        <v/>
      </c>
      <c r="S17" s="65" t="str">
        <f t="shared" si="4"/>
        <v/>
      </c>
      <c r="T17" s="65" t="str">
        <f t="shared" si="5"/>
        <v/>
      </c>
    </row>
    <row r="18" spans="1:20" ht="0.75" customHeight="1">
      <c r="A18" s="51" t="str">
        <f>IF(B18="","",SUBTOTAL(3,$B$12:B18))</f>
        <v/>
      </c>
      <c r="B18" s="55"/>
      <c r="C18" s="72"/>
      <c r="D18" s="73"/>
      <c r="E18" s="41"/>
      <c r="F18" s="41"/>
      <c r="G18" s="41"/>
      <c r="H18" s="41"/>
      <c r="I18" s="41"/>
      <c r="J18" s="41"/>
      <c r="K18" s="30" t="str">
        <f t="shared" si="6"/>
        <v/>
      </c>
      <c r="L18" s="76"/>
      <c r="M18" s="65" t="str">
        <f t="shared" si="0"/>
        <v/>
      </c>
      <c r="N18" s="41"/>
      <c r="O18" s="41"/>
      <c r="P18" s="30" t="str">
        <f t="shared" si="2"/>
        <v/>
      </c>
      <c r="Q18" s="30" t="str">
        <f t="shared" si="3"/>
        <v/>
      </c>
      <c r="R18" s="42" t="str">
        <f t="shared" si="1"/>
        <v/>
      </c>
      <c r="S18" s="65" t="str">
        <f t="shared" si="4"/>
        <v/>
      </c>
      <c r="T18" s="65" t="str">
        <f t="shared" si="5"/>
        <v/>
      </c>
    </row>
    <row r="19" spans="1:20" ht="15" hidden="1">
      <c r="A19" s="51" t="str">
        <f>IF(B19="","",SUBTOTAL(3,$B$12:B19))</f>
        <v/>
      </c>
      <c r="B19" s="55"/>
      <c r="C19" s="72"/>
      <c r="D19" s="73"/>
      <c r="E19" s="41"/>
      <c r="F19" s="41"/>
      <c r="G19" s="41"/>
      <c r="H19" s="41"/>
      <c r="I19" s="41"/>
      <c r="J19" s="41"/>
      <c r="K19" s="30" t="str">
        <f t="shared" si="6"/>
        <v/>
      </c>
      <c r="L19" s="76"/>
      <c r="M19" s="65" t="str">
        <f t="shared" si="0"/>
        <v/>
      </c>
      <c r="N19" s="41"/>
      <c r="O19" s="41"/>
      <c r="P19" s="30" t="str">
        <f t="shared" si="2"/>
        <v/>
      </c>
      <c r="Q19" s="30" t="str">
        <f t="shared" si="3"/>
        <v/>
      </c>
      <c r="R19" s="42" t="str">
        <f t="shared" si="1"/>
        <v/>
      </c>
      <c r="S19" s="65" t="str">
        <f t="shared" si="4"/>
        <v/>
      </c>
      <c r="T19" s="65" t="str">
        <f t="shared" si="5"/>
        <v/>
      </c>
    </row>
    <row r="20" spans="1:20" ht="15" hidden="1">
      <c r="A20" s="51" t="str">
        <f>IF(B20="","",SUBTOTAL(3,$B$12:B20))</f>
        <v/>
      </c>
      <c r="B20" s="52"/>
      <c r="C20" s="72"/>
      <c r="D20" s="73"/>
      <c r="E20" s="41"/>
      <c r="F20" s="41"/>
      <c r="G20" s="41"/>
      <c r="H20" s="41"/>
      <c r="I20" s="41"/>
      <c r="J20" s="41"/>
      <c r="K20" s="30" t="str">
        <f t="shared" si="6"/>
        <v/>
      </c>
      <c r="L20" s="76"/>
      <c r="M20" s="65" t="str">
        <f t="shared" si="0"/>
        <v/>
      </c>
      <c r="N20" s="41"/>
      <c r="O20" s="41"/>
      <c r="P20" s="30" t="str">
        <f t="shared" si="2"/>
        <v/>
      </c>
      <c r="Q20" s="30" t="str">
        <f t="shared" si="3"/>
        <v/>
      </c>
      <c r="R20" s="42" t="str">
        <f t="shared" si="1"/>
        <v/>
      </c>
      <c r="S20" s="65" t="str">
        <f t="shared" si="4"/>
        <v/>
      </c>
      <c r="T20" s="65" t="str">
        <f t="shared" si="5"/>
        <v/>
      </c>
    </row>
    <row r="21" spans="1:20" ht="15" hidden="1">
      <c r="A21" s="51" t="str">
        <f>IF(B21="","",SUBTOTAL(3,$B$12:B21))</f>
        <v/>
      </c>
      <c r="B21" s="40"/>
      <c r="C21" s="72"/>
      <c r="D21" s="73"/>
      <c r="E21" s="41"/>
      <c r="F21" s="41"/>
      <c r="G21" s="41"/>
      <c r="H21" s="41"/>
      <c r="I21" s="41"/>
      <c r="J21" s="41"/>
      <c r="K21" s="30" t="str">
        <f t="shared" si="6"/>
        <v/>
      </c>
      <c r="L21" s="76"/>
      <c r="M21" s="65" t="str">
        <f t="shared" si="0"/>
        <v/>
      </c>
      <c r="N21" s="41"/>
      <c r="O21" s="41"/>
      <c r="P21" s="30" t="str">
        <f t="shared" si="2"/>
        <v/>
      </c>
      <c r="Q21" s="30" t="str">
        <f t="shared" si="3"/>
        <v/>
      </c>
      <c r="R21" s="42" t="str">
        <f t="shared" si="1"/>
        <v/>
      </c>
      <c r="S21" s="65" t="str">
        <f t="shared" si="4"/>
        <v/>
      </c>
      <c r="T21" s="65" t="str">
        <f t="shared" si="5"/>
        <v/>
      </c>
    </row>
    <row r="22" spans="1:20" ht="15" hidden="1">
      <c r="A22" s="51" t="str">
        <f>IF(B22="","",SUBTOTAL(3,$B$12:B22))</f>
        <v/>
      </c>
      <c r="B22" s="40"/>
      <c r="C22" s="72"/>
      <c r="D22" s="73"/>
      <c r="E22" s="41"/>
      <c r="F22" s="41"/>
      <c r="G22" s="41"/>
      <c r="H22" s="41"/>
      <c r="I22" s="41"/>
      <c r="J22" s="41"/>
      <c r="K22" s="30" t="str">
        <f t="shared" si="6"/>
        <v/>
      </c>
      <c r="L22" s="76"/>
      <c r="M22" s="65" t="str">
        <f t="shared" si="0"/>
        <v/>
      </c>
      <c r="N22" s="41"/>
      <c r="O22" s="41"/>
      <c r="P22" s="30" t="str">
        <f t="shared" si="2"/>
        <v/>
      </c>
      <c r="Q22" s="30" t="str">
        <f t="shared" si="3"/>
        <v/>
      </c>
      <c r="R22" s="42" t="str">
        <f t="shared" si="1"/>
        <v/>
      </c>
      <c r="S22" s="65" t="str">
        <f t="shared" si="4"/>
        <v/>
      </c>
      <c r="T22" s="65" t="str">
        <f t="shared" si="5"/>
        <v/>
      </c>
    </row>
    <row r="23" spans="1:20" ht="15" hidden="1">
      <c r="A23" s="51" t="str">
        <f>IF(B23="","",SUBTOTAL(3,$B$12:B23))</f>
        <v/>
      </c>
      <c r="B23" s="40"/>
      <c r="C23" s="72"/>
      <c r="D23" s="73"/>
      <c r="E23" s="41"/>
      <c r="F23" s="41"/>
      <c r="G23" s="41"/>
      <c r="H23" s="41"/>
      <c r="I23" s="41"/>
      <c r="J23" s="41"/>
      <c r="K23" s="30" t="str">
        <f t="shared" si="6"/>
        <v/>
      </c>
      <c r="L23" s="76"/>
      <c r="M23" s="65" t="str">
        <f t="shared" si="0"/>
        <v/>
      </c>
      <c r="N23" s="41"/>
      <c r="O23" s="41"/>
      <c r="P23" s="30" t="str">
        <f t="shared" si="2"/>
        <v/>
      </c>
      <c r="Q23" s="30" t="str">
        <f t="shared" si="3"/>
        <v/>
      </c>
      <c r="R23" s="42" t="str">
        <f t="shared" si="1"/>
        <v/>
      </c>
      <c r="S23" s="65" t="str">
        <f t="shared" si="4"/>
        <v/>
      </c>
      <c r="T23" s="65" t="str">
        <f t="shared" si="5"/>
        <v/>
      </c>
    </row>
    <row r="24" spans="1:20" ht="15" hidden="1">
      <c r="A24" s="51" t="str">
        <f>IF(B24="","",SUBTOTAL(3,$B$12:B24))</f>
        <v/>
      </c>
      <c r="B24" s="40"/>
      <c r="C24" s="72"/>
      <c r="D24" s="73"/>
      <c r="E24" s="41"/>
      <c r="F24" s="41"/>
      <c r="G24" s="41"/>
      <c r="H24" s="41"/>
      <c r="I24" s="41"/>
      <c r="J24" s="41"/>
      <c r="K24" s="30" t="str">
        <f t="shared" si="6"/>
        <v/>
      </c>
      <c r="L24" s="76"/>
      <c r="M24" s="65" t="str">
        <f t="shared" si="0"/>
        <v/>
      </c>
      <c r="N24" s="41"/>
      <c r="O24" s="41"/>
      <c r="P24" s="30" t="str">
        <f t="shared" si="2"/>
        <v/>
      </c>
      <c r="Q24" s="30" t="str">
        <f t="shared" si="3"/>
        <v/>
      </c>
      <c r="R24" s="42" t="str">
        <f t="shared" si="1"/>
        <v/>
      </c>
      <c r="S24" s="65" t="str">
        <f t="shared" si="4"/>
        <v/>
      </c>
      <c r="T24" s="65" t="str">
        <f t="shared" si="5"/>
        <v/>
      </c>
    </row>
    <row r="25" spans="1:20" ht="15" hidden="1">
      <c r="A25" s="51" t="str">
        <f>IF(B25="","",SUBTOTAL(3,$B$12:B25))</f>
        <v/>
      </c>
      <c r="B25" s="40"/>
      <c r="C25" s="72"/>
      <c r="D25" s="73"/>
      <c r="E25" s="41"/>
      <c r="F25" s="41"/>
      <c r="G25" s="41"/>
      <c r="H25" s="41"/>
      <c r="I25" s="41"/>
      <c r="J25" s="41"/>
      <c r="K25" s="30" t="str">
        <f t="shared" si="6"/>
        <v/>
      </c>
      <c r="L25" s="76"/>
      <c r="M25" s="65" t="str">
        <f t="shared" si="0"/>
        <v/>
      </c>
      <c r="N25" s="41"/>
      <c r="O25" s="41"/>
      <c r="P25" s="30" t="str">
        <f t="shared" si="2"/>
        <v/>
      </c>
      <c r="Q25" s="30" t="str">
        <f t="shared" si="3"/>
        <v/>
      </c>
      <c r="R25" s="42" t="str">
        <f t="shared" si="1"/>
        <v/>
      </c>
      <c r="S25" s="65" t="str">
        <f t="shared" si="4"/>
        <v/>
      </c>
      <c r="T25" s="65" t="str">
        <f t="shared" si="5"/>
        <v/>
      </c>
    </row>
    <row r="26" spans="1:20" ht="15" hidden="1">
      <c r="A26" s="51" t="str">
        <f>IF(B26="","",SUBTOTAL(3,$B$12:B26))</f>
        <v/>
      </c>
      <c r="B26" s="40"/>
      <c r="C26" s="72"/>
      <c r="D26" s="73"/>
      <c r="E26" s="41"/>
      <c r="F26" s="41"/>
      <c r="G26" s="41"/>
      <c r="H26" s="41"/>
      <c r="I26" s="41"/>
      <c r="J26" s="41"/>
      <c r="K26" s="30" t="str">
        <f t="shared" si="6"/>
        <v/>
      </c>
      <c r="L26" s="76"/>
      <c r="M26" s="65" t="str">
        <f t="shared" si="0"/>
        <v/>
      </c>
      <c r="N26" s="41"/>
      <c r="O26" s="41"/>
      <c r="P26" s="30" t="str">
        <f t="shared" si="2"/>
        <v/>
      </c>
      <c r="Q26" s="30" t="str">
        <f t="shared" si="3"/>
        <v/>
      </c>
      <c r="R26" s="42" t="str">
        <f t="shared" si="1"/>
        <v/>
      </c>
      <c r="S26" s="65" t="str">
        <f t="shared" si="4"/>
        <v/>
      </c>
      <c r="T26" s="65" t="str">
        <f t="shared" si="5"/>
        <v/>
      </c>
    </row>
    <row r="27" spans="1:20" ht="15" hidden="1">
      <c r="A27" s="51" t="str">
        <f>IF(B27="","",SUBTOTAL(3,$B$12:B27))</f>
        <v/>
      </c>
      <c r="B27" s="40"/>
      <c r="C27" s="72"/>
      <c r="D27" s="73"/>
      <c r="E27" s="41"/>
      <c r="F27" s="41"/>
      <c r="G27" s="41"/>
      <c r="H27" s="41"/>
      <c r="I27" s="41"/>
      <c r="J27" s="41"/>
      <c r="K27" s="30" t="str">
        <f t="shared" si="6"/>
        <v/>
      </c>
      <c r="L27" s="76"/>
      <c r="M27" s="65" t="str">
        <f t="shared" si="0"/>
        <v/>
      </c>
      <c r="N27" s="41"/>
      <c r="O27" s="41"/>
      <c r="P27" s="30" t="str">
        <f t="shared" si="2"/>
        <v/>
      </c>
      <c r="Q27" s="30" t="str">
        <f t="shared" si="3"/>
        <v/>
      </c>
      <c r="R27" s="42" t="str">
        <f t="shared" si="1"/>
        <v/>
      </c>
      <c r="S27" s="65" t="str">
        <f t="shared" si="4"/>
        <v/>
      </c>
      <c r="T27" s="65" t="str">
        <f t="shared" si="5"/>
        <v/>
      </c>
    </row>
    <row r="28" spans="1:20" ht="15" hidden="1">
      <c r="A28" s="51" t="str">
        <f>IF(B28="","",SUBTOTAL(3,$B$12:B28))</f>
        <v/>
      </c>
      <c r="B28" s="40"/>
      <c r="C28" s="72"/>
      <c r="D28" s="73"/>
      <c r="E28" s="41"/>
      <c r="F28" s="41"/>
      <c r="G28" s="41"/>
      <c r="H28" s="41"/>
      <c r="I28" s="41"/>
      <c r="J28" s="41"/>
      <c r="K28" s="30" t="str">
        <f t="shared" si="6"/>
        <v/>
      </c>
      <c r="L28" s="76"/>
      <c r="M28" s="65" t="str">
        <f t="shared" si="0"/>
        <v/>
      </c>
      <c r="N28" s="41"/>
      <c r="O28" s="41"/>
      <c r="P28" s="30" t="str">
        <f t="shared" si="2"/>
        <v/>
      </c>
      <c r="Q28" s="30" t="str">
        <f t="shared" si="3"/>
        <v/>
      </c>
      <c r="R28" s="42" t="str">
        <f t="shared" si="1"/>
        <v/>
      </c>
      <c r="S28" s="65" t="str">
        <f t="shared" si="4"/>
        <v/>
      </c>
      <c r="T28" s="65" t="str">
        <f t="shared" si="5"/>
        <v/>
      </c>
    </row>
    <row r="29" spans="1:20" ht="15" hidden="1">
      <c r="A29" s="51" t="str">
        <f>IF(B29="","",SUBTOTAL(3,$B$12:B29))</f>
        <v/>
      </c>
      <c r="B29" s="40"/>
      <c r="C29" s="72"/>
      <c r="D29" s="73"/>
      <c r="E29" s="41"/>
      <c r="F29" s="41"/>
      <c r="G29" s="41"/>
      <c r="H29" s="41"/>
      <c r="I29" s="41"/>
      <c r="J29" s="41"/>
      <c r="K29" s="30" t="str">
        <f t="shared" si="6"/>
        <v/>
      </c>
      <c r="L29" s="76"/>
      <c r="M29" s="65" t="str">
        <f t="shared" si="0"/>
        <v/>
      </c>
      <c r="N29" s="41"/>
      <c r="O29" s="41"/>
      <c r="P29" s="30" t="str">
        <f t="shared" si="2"/>
        <v/>
      </c>
      <c r="Q29" s="30" t="str">
        <f t="shared" si="3"/>
        <v/>
      </c>
      <c r="R29" s="42" t="str">
        <f t="shared" si="1"/>
        <v/>
      </c>
      <c r="S29" s="65" t="str">
        <f t="shared" si="4"/>
        <v/>
      </c>
      <c r="T29" s="65" t="str">
        <f t="shared" si="5"/>
        <v/>
      </c>
    </row>
    <row r="30" spans="1:20" ht="15" hidden="1">
      <c r="A30" s="51" t="str">
        <f>IF(B30="","",SUBTOTAL(3,$B$12:B30))</f>
        <v/>
      </c>
      <c r="B30" s="40"/>
      <c r="C30" s="72"/>
      <c r="D30" s="73"/>
      <c r="E30" s="41"/>
      <c r="F30" s="41"/>
      <c r="G30" s="41"/>
      <c r="H30" s="41"/>
      <c r="I30" s="41"/>
      <c r="J30" s="41"/>
      <c r="K30" s="30" t="str">
        <f t="shared" si="6"/>
        <v/>
      </c>
      <c r="L30" s="76"/>
      <c r="M30" s="65" t="str">
        <f t="shared" si="0"/>
        <v/>
      </c>
      <c r="N30" s="41"/>
      <c r="O30" s="41"/>
      <c r="P30" s="30" t="str">
        <f t="shared" si="2"/>
        <v/>
      </c>
      <c r="Q30" s="30" t="str">
        <f t="shared" si="3"/>
        <v/>
      </c>
      <c r="R30" s="42" t="str">
        <f t="shared" si="1"/>
        <v/>
      </c>
      <c r="S30" s="65" t="str">
        <f t="shared" si="4"/>
        <v/>
      </c>
      <c r="T30" s="65" t="str">
        <f t="shared" si="5"/>
        <v/>
      </c>
    </row>
    <row r="31" spans="1:20" ht="15" hidden="1">
      <c r="A31" s="51" t="str">
        <f>IF(B31="","",SUBTOTAL(3,$B$12:B31))</f>
        <v/>
      </c>
      <c r="B31" s="40"/>
      <c r="C31" s="72"/>
      <c r="D31" s="73"/>
      <c r="E31" s="41"/>
      <c r="F31" s="41"/>
      <c r="G31" s="41"/>
      <c r="H31" s="41"/>
      <c r="I31" s="41"/>
      <c r="J31" s="41"/>
      <c r="K31" s="30" t="str">
        <f t="shared" si="6"/>
        <v/>
      </c>
      <c r="L31" s="76"/>
      <c r="M31" s="65" t="str">
        <f t="shared" si="0"/>
        <v/>
      </c>
      <c r="N31" s="41"/>
      <c r="O31" s="41"/>
      <c r="P31" s="30" t="str">
        <f t="shared" si="2"/>
        <v/>
      </c>
      <c r="Q31" s="30" t="str">
        <f t="shared" si="3"/>
        <v/>
      </c>
      <c r="R31" s="42" t="str">
        <f t="shared" si="1"/>
        <v/>
      </c>
      <c r="S31" s="65" t="str">
        <f t="shared" si="4"/>
        <v/>
      </c>
      <c r="T31" s="65" t="str">
        <f t="shared" si="5"/>
        <v/>
      </c>
    </row>
    <row r="32" spans="1:20" ht="15" hidden="1">
      <c r="A32" s="51" t="str">
        <f>IF(B32="","",SUBTOTAL(3,$B$12:B32))</f>
        <v/>
      </c>
      <c r="B32" s="40"/>
      <c r="C32" s="72"/>
      <c r="D32" s="73"/>
      <c r="E32" s="41"/>
      <c r="F32" s="41"/>
      <c r="G32" s="41"/>
      <c r="H32" s="41"/>
      <c r="I32" s="41"/>
      <c r="J32" s="41"/>
      <c r="K32" s="30" t="str">
        <f t="shared" si="6"/>
        <v/>
      </c>
      <c r="L32" s="76"/>
      <c r="M32" s="65" t="str">
        <f t="shared" si="0"/>
        <v/>
      </c>
      <c r="N32" s="41"/>
      <c r="O32" s="41"/>
      <c r="P32" s="30" t="str">
        <f t="shared" si="2"/>
        <v/>
      </c>
      <c r="Q32" s="30" t="str">
        <f t="shared" si="3"/>
        <v/>
      </c>
      <c r="R32" s="42" t="str">
        <f t="shared" si="1"/>
        <v/>
      </c>
      <c r="S32" s="65" t="str">
        <f t="shared" si="4"/>
        <v/>
      </c>
      <c r="T32" s="65" t="str">
        <f t="shared" si="5"/>
        <v/>
      </c>
    </row>
    <row r="33" spans="1:20" ht="15" hidden="1">
      <c r="A33" s="51" t="str">
        <f>IF(B33="","",SUBTOTAL(3,$B$12:B33))</f>
        <v/>
      </c>
      <c r="B33" s="40"/>
      <c r="C33" s="72"/>
      <c r="D33" s="73"/>
      <c r="E33" s="41"/>
      <c r="F33" s="41"/>
      <c r="G33" s="41"/>
      <c r="H33" s="41"/>
      <c r="I33" s="41"/>
      <c r="J33" s="41"/>
      <c r="K33" s="30" t="str">
        <f t="shared" si="6"/>
        <v/>
      </c>
      <c r="L33" s="76"/>
      <c r="M33" s="65" t="str">
        <f t="shared" si="0"/>
        <v/>
      </c>
      <c r="N33" s="41"/>
      <c r="O33" s="41"/>
      <c r="P33" s="30" t="str">
        <f t="shared" si="2"/>
        <v/>
      </c>
      <c r="Q33" s="30" t="str">
        <f t="shared" si="3"/>
        <v/>
      </c>
      <c r="R33" s="42" t="str">
        <f t="shared" si="1"/>
        <v/>
      </c>
      <c r="S33" s="65" t="str">
        <f t="shared" si="4"/>
        <v/>
      </c>
      <c r="T33" s="65" t="str">
        <f t="shared" si="5"/>
        <v/>
      </c>
    </row>
    <row r="34" spans="1:20" ht="15" hidden="1">
      <c r="A34" s="51" t="str">
        <f>IF(B34="","",SUBTOTAL(3,$B$12:B34))</f>
        <v/>
      </c>
      <c r="B34" s="40"/>
      <c r="C34" s="72"/>
      <c r="D34" s="73"/>
      <c r="E34" s="41"/>
      <c r="F34" s="41"/>
      <c r="G34" s="41"/>
      <c r="H34" s="41"/>
      <c r="I34" s="41"/>
      <c r="J34" s="41"/>
      <c r="K34" s="30" t="str">
        <f t="shared" si="6"/>
        <v/>
      </c>
      <c r="L34" s="76"/>
      <c r="M34" s="65" t="str">
        <f t="shared" si="0"/>
        <v/>
      </c>
      <c r="N34" s="41"/>
      <c r="O34" s="41"/>
      <c r="P34" s="30" t="str">
        <f t="shared" si="2"/>
        <v/>
      </c>
      <c r="Q34" s="30" t="str">
        <f t="shared" si="3"/>
        <v/>
      </c>
      <c r="R34" s="42" t="str">
        <f t="shared" si="1"/>
        <v/>
      </c>
      <c r="S34" s="65" t="str">
        <f t="shared" si="4"/>
        <v/>
      </c>
      <c r="T34" s="65" t="str">
        <f t="shared" si="5"/>
        <v/>
      </c>
    </row>
    <row r="35" spans="1:20" ht="15" hidden="1">
      <c r="A35" s="51" t="str">
        <f>IF(B35="","",SUBTOTAL(3,$B$12:B35))</f>
        <v/>
      </c>
      <c r="B35" s="40"/>
      <c r="C35" s="72"/>
      <c r="D35" s="73"/>
      <c r="E35" s="41"/>
      <c r="F35" s="41"/>
      <c r="G35" s="41"/>
      <c r="H35" s="41"/>
      <c r="I35" s="41"/>
      <c r="J35" s="41"/>
      <c r="K35" s="30" t="str">
        <f t="shared" si="6"/>
        <v/>
      </c>
      <c r="L35" s="76"/>
      <c r="M35" s="65" t="str">
        <f t="shared" si="0"/>
        <v/>
      </c>
      <c r="N35" s="41"/>
      <c r="O35" s="41"/>
      <c r="P35" s="30" t="str">
        <f t="shared" si="2"/>
        <v/>
      </c>
      <c r="Q35" s="30" t="str">
        <f t="shared" si="3"/>
        <v/>
      </c>
      <c r="R35" s="42" t="str">
        <f t="shared" si="1"/>
        <v/>
      </c>
      <c r="S35" s="65" t="str">
        <f t="shared" si="4"/>
        <v/>
      </c>
      <c r="T35" s="65" t="str">
        <f t="shared" si="5"/>
        <v/>
      </c>
    </row>
    <row r="36" spans="1:20" ht="15" hidden="1">
      <c r="A36" s="51" t="str">
        <f>IF(B36="","",SUBTOTAL(3,$B$12:B36))</f>
        <v/>
      </c>
      <c r="B36" s="40"/>
      <c r="C36" s="72"/>
      <c r="D36" s="73"/>
      <c r="E36" s="41"/>
      <c r="F36" s="41"/>
      <c r="G36" s="41"/>
      <c r="H36" s="41"/>
      <c r="I36" s="41"/>
      <c r="J36" s="41"/>
      <c r="K36" s="30" t="str">
        <f t="shared" si="6"/>
        <v/>
      </c>
      <c r="L36" s="76"/>
      <c r="M36" s="65" t="str">
        <f t="shared" si="0"/>
        <v/>
      </c>
      <c r="N36" s="41"/>
      <c r="O36" s="41"/>
      <c r="P36" s="30" t="str">
        <f t="shared" si="2"/>
        <v/>
      </c>
      <c r="Q36" s="30" t="str">
        <f t="shared" si="3"/>
        <v/>
      </c>
      <c r="R36" s="42" t="str">
        <f t="shared" si="1"/>
        <v/>
      </c>
      <c r="S36" s="65" t="str">
        <f t="shared" si="4"/>
        <v/>
      </c>
      <c r="T36" s="65" t="str">
        <f t="shared" si="5"/>
        <v/>
      </c>
    </row>
    <row r="37" spans="1:20" ht="15" hidden="1">
      <c r="A37" s="51" t="str">
        <f>IF(B37="","",SUBTOTAL(3,$B$12:B37))</f>
        <v/>
      </c>
      <c r="B37" s="40"/>
      <c r="C37" s="72"/>
      <c r="D37" s="73"/>
      <c r="E37" s="41"/>
      <c r="F37" s="41"/>
      <c r="G37" s="41"/>
      <c r="H37" s="41"/>
      <c r="I37" s="41"/>
      <c r="J37" s="41"/>
      <c r="K37" s="30" t="str">
        <f t="shared" si="6"/>
        <v/>
      </c>
      <c r="L37" s="76"/>
      <c r="M37" s="65" t="str">
        <f t="shared" si="0"/>
        <v/>
      </c>
      <c r="N37" s="41"/>
      <c r="O37" s="41"/>
      <c r="P37" s="30" t="str">
        <f t="shared" si="2"/>
        <v/>
      </c>
      <c r="Q37" s="30" t="str">
        <f t="shared" si="3"/>
        <v/>
      </c>
      <c r="R37" s="42" t="str">
        <f t="shared" si="1"/>
        <v/>
      </c>
      <c r="S37" s="65" t="str">
        <f t="shared" si="4"/>
        <v/>
      </c>
      <c r="T37" s="65" t="str">
        <f t="shared" si="5"/>
        <v/>
      </c>
    </row>
    <row r="38" spans="1:20" ht="15" hidden="1">
      <c r="A38" s="51" t="str">
        <f>IF(B38="","",SUBTOTAL(3,$B$12:B38))</f>
        <v/>
      </c>
      <c r="B38" s="40"/>
      <c r="C38" s="72"/>
      <c r="D38" s="73"/>
      <c r="E38" s="41"/>
      <c r="F38" s="41"/>
      <c r="G38" s="41"/>
      <c r="H38" s="41"/>
      <c r="I38" s="41"/>
      <c r="J38" s="41"/>
      <c r="K38" s="30" t="str">
        <f t="shared" si="6"/>
        <v/>
      </c>
      <c r="L38" s="76"/>
      <c r="M38" s="65" t="str">
        <f t="shared" si="0"/>
        <v/>
      </c>
      <c r="N38" s="41"/>
      <c r="O38" s="41"/>
      <c r="P38" s="30" t="str">
        <f t="shared" si="2"/>
        <v/>
      </c>
      <c r="Q38" s="30" t="str">
        <f t="shared" si="3"/>
        <v/>
      </c>
      <c r="R38" s="42" t="str">
        <f t="shared" si="1"/>
        <v/>
      </c>
      <c r="S38" s="65" t="str">
        <f t="shared" si="4"/>
        <v/>
      </c>
      <c r="T38" s="65" t="str">
        <f t="shared" si="5"/>
        <v/>
      </c>
    </row>
    <row r="39" spans="1:20" ht="0.75" customHeight="1">
      <c r="A39" s="51" t="str">
        <f>IF(B39="","",SUBTOTAL(3,$B$12:B39))</f>
        <v/>
      </c>
      <c r="B39" s="40"/>
      <c r="C39" s="72"/>
      <c r="D39" s="73"/>
      <c r="E39" s="41"/>
      <c r="F39" s="41"/>
      <c r="G39" s="41"/>
      <c r="H39" s="41"/>
      <c r="I39" s="41"/>
      <c r="J39" s="41"/>
      <c r="K39" s="30" t="str">
        <f t="shared" si="6"/>
        <v/>
      </c>
      <c r="L39" s="76"/>
      <c r="M39" s="65" t="str">
        <f t="shared" si="0"/>
        <v/>
      </c>
      <c r="N39" s="41"/>
      <c r="O39" s="41"/>
      <c r="P39" s="30" t="str">
        <f t="shared" si="2"/>
        <v/>
      </c>
      <c r="Q39" s="30" t="str">
        <f t="shared" si="3"/>
        <v/>
      </c>
      <c r="R39" s="42" t="str">
        <f t="shared" si="1"/>
        <v/>
      </c>
      <c r="S39" s="65" t="str">
        <f t="shared" si="4"/>
        <v/>
      </c>
      <c r="T39" s="65" t="str">
        <f t="shared" si="5"/>
        <v/>
      </c>
    </row>
    <row r="40" spans="1:20" ht="15" hidden="1">
      <c r="A40" s="51" t="str">
        <f>IF(B40="","",SUBTOTAL(3,$B$12:B40))</f>
        <v/>
      </c>
      <c r="B40" s="40"/>
      <c r="C40" s="72"/>
      <c r="D40" s="73"/>
      <c r="E40" s="41"/>
      <c r="F40" s="41"/>
      <c r="G40" s="41"/>
      <c r="H40" s="41"/>
      <c r="I40" s="41"/>
      <c r="J40" s="41"/>
      <c r="K40" s="30" t="str">
        <f t="shared" si="6"/>
        <v/>
      </c>
      <c r="L40" s="76"/>
      <c r="M40" s="65" t="str">
        <f t="shared" si="0"/>
        <v/>
      </c>
      <c r="N40" s="41"/>
      <c r="O40" s="41"/>
      <c r="P40" s="30" t="str">
        <f t="shared" si="2"/>
        <v/>
      </c>
      <c r="Q40" s="30" t="str">
        <f t="shared" si="3"/>
        <v/>
      </c>
      <c r="R40" s="42" t="str">
        <f t="shared" si="1"/>
        <v/>
      </c>
      <c r="S40" s="65" t="str">
        <f t="shared" si="4"/>
        <v/>
      </c>
      <c r="T40" s="65" t="str">
        <f t="shared" si="5"/>
        <v/>
      </c>
    </row>
    <row r="41" spans="1:20" ht="15" hidden="1">
      <c r="A41" s="51" t="str">
        <f>IF(B41="","",SUBTOTAL(3,$B$12:B41))</f>
        <v/>
      </c>
      <c r="B41" s="40"/>
      <c r="C41" s="72"/>
      <c r="D41" s="73"/>
      <c r="E41" s="41"/>
      <c r="F41" s="41"/>
      <c r="G41" s="41"/>
      <c r="H41" s="41"/>
      <c r="I41" s="41"/>
      <c r="J41" s="41"/>
      <c r="K41" s="30" t="str">
        <f t="shared" si="6"/>
        <v/>
      </c>
      <c r="L41" s="76"/>
      <c r="M41" s="65" t="str">
        <f t="shared" si="0"/>
        <v/>
      </c>
      <c r="N41" s="41"/>
      <c r="O41" s="41"/>
      <c r="P41" s="30" t="str">
        <f t="shared" si="2"/>
        <v/>
      </c>
      <c r="Q41" s="30" t="str">
        <f t="shared" si="3"/>
        <v/>
      </c>
      <c r="R41" s="42" t="str">
        <f t="shared" si="1"/>
        <v/>
      </c>
      <c r="S41" s="65" t="str">
        <f t="shared" si="4"/>
        <v/>
      </c>
      <c r="T41" s="65" t="str">
        <f t="shared" si="5"/>
        <v/>
      </c>
    </row>
    <row r="42" spans="1:20" ht="15" hidden="1">
      <c r="A42" s="51" t="str">
        <f>IF(B42="","",SUBTOTAL(3,$B$12:B42))</f>
        <v/>
      </c>
      <c r="B42" s="40"/>
      <c r="C42" s="72"/>
      <c r="D42" s="73"/>
      <c r="E42" s="41"/>
      <c r="F42" s="41"/>
      <c r="G42" s="41"/>
      <c r="H42" s="41"/>
      <c r="I42" s="41"/>
      <c r="J42" s="41"/>
      <c r="K42" s="30" t="str">
        <f t="shared" si="6"/>
        <v/>
      </c>
      <c r="L42" s="76"/>
      <c r="M42" s="65" t="str">
        <f t="shared" si="0"/>
        <v/>
      </c>
      <c r="N42" s="41"/>
      <c r="O42" s="41"/>
      <c r="P42" s="30" t="str">
        <f t="shared" si="2"/>
        <v/>
      </c>
      <c r="Q42" s="30" t="str">
        <f t="shared" si="3"/>
        <v/>
      </c>
      <c r="R42" s="42" t="str">
        <f t="shared" si="1"/>
        <v/>
      </c>
      <c r="S42" s="65" t="str">
        <f t="shared" si="4"/>
        <v/>
      </c>
      <c r="T42" s="65" t="str">
        <f t="shared" si="5"/>
        <v/>
      </c>
    </row>
    <row r="43" spans="1:20" ht="15" hidden="1">
      <c r="A43" s="51" t="str">
        <f>IF(B43="","",SUBTOTAL(3,$B$12:B43))</f>
        <v/>
      </c>
      <c r="B43" s="40"/>
      <c r="C43" s="72"/>
      <c r="D43" s="73"/>
      <c r="E43" s="41"/>
      <c r="F43" s="41"/>
      <c r="G43" s="41"/>
      <c r="H43" s="41"/>
      <c r="I43" s="41"/>
      <c r="J43" s="41"/>
      <c r="K43" s="30" t="str">
        <f t="shared" si="6"/>
        <v/>
      </c>
      <c r="L43" s="76"/>
      <c r="M43" s="65" t="str">
        <f t="shared" si="0"/>
        <v/>
      </c>
      <c r="N43" s="41"/>
      <c r="O43" s="41"/>
      <c r="P43" s="30" t="str">
        <f t="shared" si="2"/>
        <v/>
      </c>
      <c r="Q43" s="30" t="str">
        <f t="shared" si="3"/>
        <v/>
      </c>
      <c r="R43" s="42" t="str">
        <f t="shared" si="1"/>
        <v/>
      </c>
      <c r="S43" s="65" t="str">
        <f t="shared" si="4"/>
        <v/>
      </c>
      <c r="T43" s="65" t="str">
        <f t="shared" si="5"/>
        <v/>
      </c>
    </row>
    <row r="44" spans="1:20" ht="15" hidden="1">
      <c r="A44" s="51" t="str">
        <f>IF(B44="","",SUBTOTAL(3,$B$12:B44))</f>
        <v/>
      </c>
      <c r="B44" s="40"/>
      <c r="C44" s="72"/>
      <c r="D44" s="73"/>
      <c r="E44" s="41"/>
      <c r="F44" s="41"/>
      <c r="G44" s="41"/>
      <c r="H44" s="41"/>
      <c r="I44" s="41"/>
      <c r="J44" s="41"/>
      <c r="K44" s="30" t="str">
        <f t="shared" ref="K44:K71" si="7">IF(OR(B44="",$C$6="",$I$6="",$K$6="",$M$90=""),"",IF((COUNT(E44:J44))=0,0,ROUND((SUM(E44:G44)+2*SUM(H44:J44))/(COUNT(E44:G44)+2*COUNT(H44:J44)),1)))</f>
        <v/>
      </c>
      <c r="L44" s="76"/>
      <c r="M44" s="65" t="str">
        <f t="shared" ref="M44:M71" si="8">IF(OR(B44="",$C$6="",$I$6="",$M$90=""),"",IF(OR(K44&lt;3,L44/($I$6*15)&gt;0.2),"Cấm thi",""))</f>
        <v/>
      </c>
      <c r="N44" s="41"/>
      <c r="O44" s="41"/>
      <c r="P44" s="30" t="str">
        <f t="shared" ref="P44:P71" si="9">IF(OR(B44="",$C$6="",$I$6="",$K$6="",$M$90=""),"",ROUND((K44*0.4+N44*0.6),1))</f>
        <v/>
      </c>
      <c r="Q44" s="30" t="str">
        <f t="shared" si="3"/>
        <v/>
      </c>
      <c r="R44" s="42" t="str">
        <f t="shared" ref="R44:R71" si="10">IF(B44="","",IF(P44="","KXL",IF(P44&lt;4,"Kém",IF(P44&lt;5,"Yếu",IF(P44&lt;6,"TB",IF(P44&lt;7,"TBK",IF(P44&lt;8,"Khá",IF(P44&lt;9,"Giỏi","XS"))))))))</f>
        <v/>
      </c>
      <c r="S44" s="65" t="str">
        <f t="shared" si="4"/>
        <v/>
      </c>
      <c r="T44" s="65" t="str">
        <f t="shared" si="5"/>
        <v/>
      </c>
    </row>
    <row r="45" spans="1:20" ht="15" hidden="1">
      <c r="A45" s="51" t="str">
        <f>IF(B45="","",SUBTOTAL(3,$B$12:B45))</f>
        <v/>
      </c>
      <c r="B45" s="40"/>
      <c r="C45" s="72"/>
      <c r="D45" s="73"/>
      <c r="E45" s="41"/>
      <c r="F45" s="41"/>
      <c r="G45" s="41"/>
      <c r="H45" s="41"/>
      <c r="I45" s="41"/>
      <c r="J45" s="41"/>
      <c r="K45" s="30" t="str">
        <f t="shared" si="7"/>
        <v/>
      </c>
      <c r="L45" s="76"/>
      <c r="M45" s="65" t="str">
        <f t="shared" si="8"/>
        <v/>
      </c>
      <c r="N45" s="41"/>
      <c r="O45" s="41"/>
      <c r="P45" s="30" t="str">
        <f t="shared" si="9"/>
        <v/>
      </c>
      <c r="Q45" s="30" t="str">
        <f t="shared" si="3"/>
        <v/>
      </c>
      <c r="R45" s="42" t="str">
        <f t="shared" si="10"/>
        <v/>
      </c>
      <c r="S45" s="65" t="str">
        <f t="shared" si="4"/>
        <v/>
      </c>
      <c r="T45" s="65" t="str">
        <f t="shared" si="5"/>
        <v/>
      </c>
    </row>
    <row r="46" spans="1:20" ht="15" hidden="1">
      <c r="A46" s="51" t="str">
        <f>IF(B46="","",SUBTOTAL(3,$B$12:B46))</f>
        <v/>
      </c>
      <c r="B46" s="40"/>
      <c r="C46" s="72"/>
      <c r="D46" s="73"/>
      <c r="E46" s="41"/>
      <c r="F46" s="41"/>
      <c r="G46" s="41"/>
      <c r="H46" s="41"/>
      <c r="I46" s="41"/>
      <c r="J46" s="41"/>
      <c r="K46" s="30" t="str">
        <f t="shared" si="7"/>
        <v/>
      </c>
      <c r="L46" s="76"/>
      <c r="M46" s="65" t="str">
        <f t="shared" si="8"/>
        <v/>
      </c>
      <c r="N46" s="41"/>
      <c r="O46" s="41"/>
      <c r="P46" s="30" t="str">
        <f t="shared" si="9"/>
        <v/>
      </c>
      <c r="Q46" s="30" t="str">
        <f t="shared" si="3"/>
        <v/>
      </c>
      <c r="R46" s="42" t="str">
        <f t="shared" si="10"/>
        <v/>
      </c>
      <c r="S46" s="65" t="str">
        <f t="shared" si="4"/>
        <v/>
      </c>
      <c r="T46" s="65" t="str">
        <f t="shared" si="5"/>
        <v/>
      </c>
    </row>
    <row r="47" spans="1:20" ht="14.25" hidden="1" customHeight="1">
      <c r="A47" s="51" t="str">
        <f>IF(B47="","",SUBTOTAL(3,$B$12:B47))</f>
        <v/>
      </c>
      <c r="B47" s="40"/>
      <c r="C47" s="72"/>
      <c r="D47" s="73"/>
      <c r="E47" s="41"/>
      <c r="F47" s="41"/>
      <c r="G47" s="41"/>
      <c r="H47" s="41"/>
      <c r="I47" s="41"/>
      <c r="J47" s="41"/>
      <c r="K47" s="30" t="str">
        <f t="shared" si="7"/>
        <v/>
      </c>
      <c r="L47" s="76"/>
      <c r="M47" s="65" t="str">
        <f t="shared" si="8"/>
        <v/>
      </c>
      <c r="N47" s="41"/>
      <c r="O47" s="41"/>
      <c r="P47" s="30" t="str">
        <f t="shared" si="9"/>
        <v/>
      </c>
      <c r="Q47" s="30" t="str">
        <f t="shared" si="3"/>
        <v/>
      </c>
      <c r="R47" s="42" t="str">
        <f t="shared" si="10"/>
        <v/>
      </c>
      <c r="S47" s="65" t="str">
        <f t="shared" si="4"/>
        <v/>
      </c>
      <c r="T47" s="65" t="str">
        <f t="shared" si="5"/>
        <v/>
      </c>
    </row>
    <row r="48" spans="1:20" ht="15" hidden="1">
      <c r="A48" s="51" t="str">
        <f>IF(B48="","",SUBTOTAL(3,$B$12:B48))</f>
        <v/>
      </c>
      <c r="B48" s="40"/>
      <c r="C48" s="72"/>
      <c r="D48" s="73"/>
      <c r="E48" s="41"/>
      <c r="F48" s="41"/>
      <c r="G48" s="41"/>
      <c r="H48" s="41"/>
      <c r="I48" s="41"/>
      <c r="J48" s="41"/>
      <c r="K48" s="30" t="str">
        <f t="shared" si="7"/>
        <v/>
      </c>
      <c r="L48" s="76"/>
      <c r="M48" s="65" t="str">
        <f t="shared" si="8"/>
        <v/>
      </c>
      <c r="N48" s="41"/>
      <c r="O48" s="41"/>
      <c r="P48" s="30" t="str">
        <f t="shared" si="9"/>
        <v/>
      </c>
      <c r="Q48" s="30" t="str">
        <f t="shared" si="3"/>
        <v/>
      </c>
      <c r="R48" s="42" t="str">
        <f t="shared" si="10"/>
        <v/>
      </c>
      <c r="S48" s="65" t="str">
        <f t="shared" si="4"/>
        <v/>
      </c>
      <c r="T48" s="65" t="str">
        <f t="shared" si="5"/>
        <v/>
      </c>
    </row>
    <row r="49" spans="1:20" ht="15" hidden="1">
      <c r="A49" s="51" t="str">
        <f>IF(B49="","",SUBTOTAL(3,$B$12:B49))</f>
        <v/>
      </c>
      <c r="B49" s="40"/>
      <c r="C49" s="72"/>
      <c r="D49" s="73"/>
      <c r="E49" s="41"/>
      <c r="F49" s="41"/>
      <c r="G49" s="41"/>
      <c r="H49" s="41"/>
      <c r="I49" s="41"/>
      <c r="J49" s="41"/>
      <c r="K49" s="30" t="str">
        <f t="shared" si="7"/>
        <v/>
      </c>
      <c r="L49" s="76"/>
      <c r="M49" s="65" t="str">
        <f t="shared" si="8"/>
        <v/>
      </c>
      <c r="N49" s="41"/>
      <c r="O49" s="41"/>
      <c r="P49" s="30" t="str">
        <f t="shared" si="9"/>
        <v/>
      </c>
      <c r="Q49" s="30" t="str">
        <f t="shared" si="3"/>
        <v/>
      </c>
      <c r="R49" s="42" t="str">
        <f t="shared" si="10"/>
        <v/>
      </c>
      <c r="S49" s="65" t="str">
        <f t="shared" si="4"/>
        <v/>
      </c>
      <c r="T49" s="65" t="str">
        <f t="shared" si="5"/>
        <v/>
      </c>
    </row>
    <row r="50" spans="1:20" ht="15" hidden="1">
      <c r="A50" s="51" t="str">
        <f>IF(B50="","",SUBTOTAL(3,$B$12:B50))</f>
        <v/>
      </c>
      <c r="B50" s="40"/>
      <c r="C50" s="72"/>
      <c r="D50" s="73"/>
      <c r="E50" s="41"/>
      <c r="F50" s="41"/>
      <c r="G50" s="41"/>
      <c r="H50" s="41"/>
      <c r="I50" s="41"/>
      <c r="J50" s="41"/>
      <c r="K50" s="30" t="str">
        <f t="shared" si="7"/>
        <v/>
      </c>
      <c r="L50" s="76"/>
      <c r="M50" s="65" t="str">
        <f t="shared" si="8"/>
        <v/>
      </c>
      <c r="N50" s="41"/>
      <c r="O50" s="41"/>
      <c r="P50" s="30" t="str">
        <f t="shared" si="9"/>
        <v/>
      </c>
      <c r="Q50" s="30" t="str">
        <f t="shared" si="3"/>
        <v/>
      </c>
      <c r="R50" s="42" t="str">
        <f t="shared" si="10"/>
        <v/>
      </c>
      <c r="S50" s="65" t="str">
        <f t="shared" si="4"/>
        <v/>
      </c>
      <c r="T50" s="65" t="str">
        <f t="shared" si="5"/>
        <v/>
      </c>
    </row>
    <row r="51" spans="1:20" ht="15" hidden="1">
      <c r="A51" s="51" t="str">
        <f>IF(B51="","",SUBTOTAL(3,$B$12:B51))</f>
        <v/>
      </c>
      <c r="B51" s="40"/>
      <c r="C51" s="72"/>
      <c r="D51" s="73"/>
      <c r="E51" s="41"/>
      <c r="F51" s="41"/>
      <c r="G51" s="41"/>
      <c r="H51" s="41"/>
      <c r="I51" s="41"/>
      <c r="J51" s="41"/>
      <c r="K51" s="30" t="str">
        <f t="shared" si="7"/>
        <v/>
      </c>
      <c r="L51" s="76"/>
      <c r="M51" s="65" t="str">
        <f t="shared" si="8"/>
        <v/>
      </c>
      <c r="N51" s="41"/>
      <c r="O51" s="41"/>
      <c r="P51" s="30" t="str">
        <f t="shared" si="9"/>
        <v/>
      </c>
      <c r="Q51" s="30" t="str">
        <f t="shared" si="3"/>
        <v/>
      </c>
      <c r="R51" s="42" t="str">
        <f t="shared" si="10"/>
        <v/>
      </c>
      <c r="S51" s="65" t="str">
        <f t="shared" si="4"/>
        <v/>
      </c>
      <c r="T51" s="65" t="str">
        <f t="shared" si="5"/>
        <v/>
      </c>
    </row>
    <row r="52" spans="1:20" ht="15" hidden="1">
      <c r="A52" s="51" t="str">
        <f>IF(B52="","",SUBTOTAL(3,$B$12:B52))</f>
        <v/>
      </c>
      <c r="B52" s="40"/>
      <c r="C52" s="72"/>
      <c r="D52" s="73"/>
      <c r="E52" s="41"/>
      <c r="F52" s="41"/>
      <c r="G52" s="41"/>
      <c r="H52" s="41"/>
      <c r="I52" s="41"/>
      <c r="J52" s="41"/>
      <c r="K52" s="30" t="str">
        <f t="shared" si="7"/>
        <v/>
      </c>
      <c r="L52" s="76"/>
      <c r="M52" s="65" t="str">
        <f t="shared" si="8"/>
        <v/>
      </c>
      <c r="N52" s="41"/>
      <c r="O52" s="41"/>
      <c r="P52" s="30" t="str">
        <f t="shared" si="9"/>
        <v/>
      </c>
      <c r="Q52" s="30" t="str">
        <f t="shared" si="3"/>
        <v/>
      </c>
      <c r="R52" s="42" t="str">
        <f t="shared" si="10"/>
        <v/>
      </c>
      <c r="S52" s="65" t="str">
        <f t="shared" si="4"/>
        <v/>
      </c>
      <c r="T52" s="65" t="str">
        <f t="shared" si="5"/>
        <v/>
      </c>
    </row>
    <row r="53" spans="1:20" ht="15" hidden="1">
      <c r="A53" s="51" t="str">
        <f>IF(B53="","",SUBTOTAL(3,$B$12:B53))</f>
        <v/>
      </c>
      <c r="B53" s="40"/>
      <c r="C53" s="72"/>
      <c r="D53" s="73"/>
      <c r="E53" s="41"/>
      <c r="F53" s="41"/>
      <c r="G53" s="41"/>
      <c r="H53" s="41"/>
      <c r="I53" s="41"/>
      <c r="J53" s="41"/>
      <c r="K53" s="30" t="str">
        <f t="shared" si="7"/>
        <v/>
      </c>
      <c r="L53" s="76"/>
      <c r="M53" s="65" t="str">
        <f t="shared" si="8"/>
        <v/>
      </c>
      <c r="N53" s="41"/>
      <c r="O53" s="41"/>
      <c r="P53" s="30" t="str">
        <f t="shared" si="9"/>
        <v/>
      </c>
      <c r="Q53" s="30" t="str">
        <f t="shared" si="3"/>
        <v/>
      </c>
      <c r="R53" s="42" t="str">
        <f t="shared" si="10"/>
        <v/>
      </c>
      <c r="S53" s="65" t="str">
        <f t="shared" si="4"/>
        <v/>
      </c>
      <c r="T53" s="65" t="str">
        <f t="shared" si="5"/>
        <v/>
      </c>
    </row>
    <row r="54" spans="1:20" ht="15" hidden="1">
      <c r="A54" s="51" t="str">
        <f>IF(B54="","",SUBTOTAL(3,$B$12:B54))</f>
        <v/>
      </c>
      <c r="B54" s="40"/>
      <c r="C54" s="72"/>
      <c r="D54" s="73"/>
      <c r="E54" s="41"/>
      <c r="F54" s="41"/>
      <c r="G54" s="41"/>
      <c r="H54" s="41"/>
      <c r="I54" s="41"/>
      <c r="J54" s="41"/>
      <c r="K54" s="30" t="str">
        <f t="shared" si="7"/>
        <v/>
      </c>
      <c r="L54" s="76"/>
      <c r="M54" s="65" t="str">
        <f t="shared" si="8"/>
        <v/>
      </c>
      <c r="N54" s="41"/>
      <c r="O54" s="41"/>
      <c r="P54" s="30" t="str">
        <f t="shared" si="9"/>
        <v/>
      </c>
      <c r="Q54" s="30" t="str">
        <f t="shared" si="3"/>
        <v/>
      </c>
      <c r="R54" s="42" t="str">
        <f t="shared" si="10"/>
        <v/>
      </c>
      <c r="S54" s="65" t="str">
        <f t="shared" si="4"/>
        <v/>
      </c>
      <c r="T54" s="65" t="str">
        <f t="shared" si="5"/>
        <v/>
      </c>
    </row>
    <row r="55" spans="1:20" ht="15" hidden="1">
      <c r="A55" s="51" t="str">
        <f>IF(B55="","",SUBTOTAL(3,$B$12:B55))</f>
        <v/>
      </c>
      <c r="B55" s="43"/>
      <c r="C55" s="72"/>
      <c r="D55" s="73"/>
      <c r="E55" s="41"/>
      <c r="F55" s="41"/>
      <c r="G55" s="41"/>
      <c r="H55" s="41"/>
      <c r="I55" s="41"/>
      <c r="J55" s="41"/>
      <c r="K55" s="30" t="str">
        <f t="shared" si="7"/>
        <v/>
      </c>
      <c r="L55" s="76"/>
      <c r="M55" s="65" t="str">
        <f t="shared" si="8"/>
        <v/>
      </c>
      <c r="N55" s="41"/>
      <c r="O55" s="41"/>
      <c r="P55" s="30" t="str">
        <f t="shared" si="9"/>
        <v/>
      </c>
      <c r="Q55" s="30" t="str">
        <f t="shared" si="3"/>
        <v/>
      </c>
      <c r="R55" s="42" t="str">
        <f t="shared" si="10"/>
        <v/>
      </c>
      <c r="S55" s="65" t="str">
        <f t="shared" si="4"/>
        <v/>
      </c>
      <c r="T55" s="65" t="str">
        <f t="shared" si="5"/>
        <v/>
      </c>
    </row>
    <row r="56" spans="1:20" ht="15" hidden="1">
      <c r="A56" s="51" t="str">
        <f>IF(B56="","",SUBTOTAL(3,$B$12:B56))</f>
        <v/>
      </c>
      <c r="B56" s="43"/>
      <c r="C56" s="72"/>
      <c r="D56" s="73"/>
      <c r="E56" s="41"/>
      <c r="F56" s="41"/>
      <c r="G56" s="41"/>
      <c r="H56" s="41"/>
      <c r="I56" s="41"/>
      <c r="J56" s="41"/>
      <c r="K56" s="30" t="str">
        <f t="shared" si="7"/>
        <v/>
      </c>
      <c r="L56" s="76"/>
      <c r="M56" s="65" t="str">
        <f t="shared" si="8"/>
        <v/>
      </c>
      <c r="N56" s="41"/>
      <c r="O56" s="41"/>
      <c r="P56" s="30" t="str">
        <f t="shared" si="9"/>
        <v/>
      </c>
      <c r="Q56" s="30" t="str">
        <f t="shared" si="3"/>
        <v/>
      </c>
      <c r="R56" s="42" t="str">
        <f t="shared" si="10"/>
        <v/>
      </c>
      <c r="S56" s="65" t="str">
        <f t="shared" si="4"/>
        <v/>
      </c>
      <c r="T56" s="65" t="str">
        <f t="shared" si="5"/>
        <v/>
      </c>
    </row>
    <row r="57" spans="1:20" ht="15" hidden="1">
      <c r="A57" s="51" t="str">
        <f>IF(B57="","",SUBTOTAL(3,$B$12:B57))</f>
        <v/>
      </c>
      <c r="B57" s="40"/>
      <c r="C57" s="72"/>
      <c r="D57" s="73"/>
      <c r="E57" s="41"/>
      <c r="F57" s="41"/>
      <c r="G57" s="41"/>
      <c r="H57" s="41"/>
      <c r="I57" s="41"/>
      <c r="J57" s="41"/>
      <c r="K57" s="30" t="str">
        <f t="shared" si="7"/>
        <v/>
      </c>
      <c r="L57" s="76"/>
      <c r="M57" s="65" t="str">
        <f t="shared" si="8"/>
        <v/>
      </c>
      <c r="N57" s="41"/>
      <c r="O57" s="41"/>
      <c r="P57" s="30" t="str">
        <f t="shared" si="9"/>
        <v/>
      </c>
      <c r="Q57" s="30" t="str">
        <f t="shared" si="3"/>
        <v/>
      </c>
      <c r="R57" s="42" t="str">
        <f t="shared" si="10"/>
        <v/>
      </c>
      <c r="S57" s="65" t="str">
        <f t="shared" si="4"/>
        <v/>
      </c>
      <c r="T57" s="65" t="str">
        <f t="shared" si="5"/>
        <v/>
      </c>
    </row>
    <row r="58" spans="1:20" ht="15" hidden="1">
      <c r="A58" s="51" t="str">
        <f>IF(B58="","",SUBTOTAL(3,$B$12:B58))</f>
        <v/>
      </c>
      <c r="B58" s="40"/>
      <c r="C58" s="72"/>
      <c r="D58" s="73"/>
      <c r="E58" s="41"/>
      <c r="F58" s="41"/>
      <c r="G58" s="41"/>
      <c r="H58" s="41"/>
      <c r="I58" s="41"/>
      <c r="J58" s="41"/>
      <c r="K58" s="30" t="str">
        <f t="shared" si="7"/>
        <v/>
      </c>
      <c r="L58" s="76"/>
      <c r="M58" s="65" t="str">
        <f t="shared" si="8"/>
        <v/>
      </c>
      <c r="N58" s="41"/>
      <c r="O58" s="41"/>
      <c r="P58" s="30" t="str">
        <f t="shared" si="9"/>
        <v/>
      </c>
      <c r="Q58" s="30" t="str">
        <f t="shared" si="3"/>
        <v/>
      </c>
      <c r="R58" s="42" t="str">
        <f t="shared" si="10"/>
        <v/>
      </c>
      <c r="S58" s="65" t="str">
        <f t="shared" si="4"/>
        <v/>
      </c>
      <c r="T58" s="65" t="str">
        <f t="shared" si="5"/>
        <v/>
      </c>
    </row>
    <row r="59" spans="1:20" ht="15" hidden="1">
      <c r="A59" s="51" t="str">
        <f>IF(B59="","",SUBTOTAL(3,$B$12:B59))</f>
        <v/>
      </c>
      <c r="B59" s="40"/>
      <c r="C59" s="72"/>
      <c r="D59" s="73"/>
      <c r="E59" s="41"/>
      <c r="F59" s="41"/>
      <c r="G59" s="41"/>
      <c r="H59" s="41"/>
      <c r="I59" s="41"/>
      <c r="J59" s="41"/>
      <c r="K59" s="30" t="str">
        <f t="shared" si="7"/>
        <v/>
      </c>
      <c r="L59" s="76"/>
      <c r="M59" s="65" t="str">
        <f t="shared" si="8"/>
        <v/>
      </c>
      <c r="N59" s="41"/>
      <c r="O59" s="41"/>
      <c r="P59" s="30" t="str">
        <f t="shared" si="9"/>
        <v/>
      </c>
      <c r="Q59" s="30" t="str">
        <f t="shared" si="3"/>
        <v/>
      </c>
      <c r="R59" s="42" t="str">
        <f t="shared" si="10"/>
        <v/>
      </c>
      <c r="S59" s="65" t="str">
        <f t="shared" si="4"/>
        <v/>
      </c>
      <c r="T59" s="65" t="str">
        <f t="shared" si="5"/>
        <v/>
      </c>
    </row>
    <row r="60" spans="1:20" ht="15" hidden="1">
      <c r="A60" s="51" t="str">
        <f>IF(B60="","",SUBTOTAL(3,$B$12:B60))</f>
        <v/>
      </c>
      <c r="B60" s="40"/>
      <c r="C60" s="72"/>
      <c r="D60" s="73"/>
      <c r="E60" s="41"/>
      <c r="F60" s="41"/>
      <c r="G60" s="41"/>
      <c r="H60" s="41"/>
      <c r="I60" s="41"/>
      <c r="J60" s="41"/>
      <c r="K60" s="30" t="str">
        <f t="shared" si="7"/>
        <v/>
      </c>
      <c r="L60" s="76"/>
      <c r="M60" s="65" t="str">
        <f t="shared" si="8"/>
        <v/>
      </c>
      <c r="N60" s="41"/>
      <c r="O60" s="41"/>
      <c r="P60" s="30" t="str">
        <f t="shared" si="9"/>
        <v/>
      </c>
      <c r="Q60" s="30" t="str">
        <f t="shared" si="3"/>
        <v/>
      </c>
      <c r="R60" s="42" t="str">
        <f t="shared" si="10"/>
        <v/>
      </c>
      <c r="S60" s="65" t="str">
        <f t="shared" si="4"/>
        <v/>
      </c>
      <c r="T60" s="65" t="str">
        <f t="shared" si="5"/>
        <v/>
      </c>
    </row>
    <row r="61" spans="1:20" ht="15" hidden="1">
      <c r="A61" s="51" t="str">
        <f>IF(B61="","",SUBTOTAL(3,$B$12:B61))</f>
        <v/>
      </c>
      <c r="B61" s="40"/>
      <c r="C61" s="72"/>
      <c r="D61" s="73"/>
      <c r="E61" s="41"/>
      <c r="F61" s="41"/>
      <c r="G61" s="41"/>
      <c r="H61" s="41"/>
      <c r="I61" s="41"/>
      <c r="J61" s="41"/>
      <c r="K61" s="30" t="str">
        <f t="shared" si="7"/>
        <v/>
      </c>
      <c r="L61" s="76"/>
      <c r="M61" s="65" t="str">
        <f t="shared" si="8"/>
        <v/>
      </c>
      <c r="N61" s="41"/>
      <c r="O61" s="41"/>
      <c r="P61" s="30" t="str">
        <f t="shared" si="9"/>
        <v/>
      </c>
      <c r="Q61" s="30" t="str">
        <f t="shared" si="3"/>
        <v/>
      </c>
      <c r="R61" s="42" t="str">
        <f t="shared" si="10"/>
        <v/>
      </c>
      <c r="S61" s="65" t="str">
        <f t="shared" si="4"/>
        <v/>
      </c>
      <c r="T61" s="65" t="str">
        <f t="shared" si="5"/>
        <v/>
      </c>
    </row>
    <row r="62" spans="1:20" ht="15" hidden="1">
      <c r="A62" s="51" t="str">
        <f>IF(B62="","",SUBTOTAL(3,$B$12:B62))</f>
        <v/>
      </c>
      <c r="B62" s="40"/>
      <c r="C62" s="72"/>
      <c r="D62" s="73"/>
      <c r="E62" s="41"/>
      <c r="F62" s="41"/>
      <c r="G62" s="41"/>
      <c r="H62" s="41"/>
      <c r="I62" s="41"/>
      <c r="J62" s="41"/>
      <c r="K62" s="30" t="str">
        <f t="shared" si="7"/>
        <v/>
      </c>
      <c r="L62" s="76"/>
      <c r="M62" s="65" t="str">
        <f t="shared" si="8"/>
        <v/>
      </c>
      <c r="N62" s="41"/>
      <c r="O62" s="41"/>
      <c r="P62" s="30" t="str">
        <f t="shared" si="9"/>
        <v/>
      </c>
      <c r="Q62" s="30" t="str">
        <f t="shared" si="3"/>
        <v/>
      </c>
      <c r="R62" s="42" t="str">
        <f t="shared" si="10"/>
        <v/>
      </c>
      <c r="S62" s="65" t="str">
        <f t="shared" si="4"/>
        <v/>
      </c>
      <c r="T62" s="65" t="str">
        <f t="shared" si="5"/>
        <v/>
      </c>
    </row>
    <row r="63" spans="1:20" ht="15" hidden="1">
      <c r="A63" s="51" t="str">
        <f>IF(B63="","",SUBTOTAL(3,$B$12:B63))</f>
        <v/>
      </c>
      <c r="B63" s="40"/>
      <c r="C63" s="72"/>
      <c r="D63" s="73"/>
      <c r="E63" s="41"/>
      <c r="F63" s="41"/>
      <c r="G63" s="41"/>
      <c r="H63" s="41"/>
      <c r="I63" s="41"/>
      <c r="J63" s="41"/>
      <c r="K63" s="30" t="str">
        <f t="shared" si="7"/>
        <v/>
      </c>
      <c r="L63" s="76"/>
      <c r="M63" s="65" t="str">
        <f t="shared" si="8"/>
        <v/>
      </c>
      <c r="N63" s="41"/>
      <c r="O63" s="41"/>
      <c r="P63" s="30" t="str">
        <f t="shared" si="9"/>
        <v/>
      </c>
      <c r="Q63" s="30" t="str">
        <f t="shared" si="3"/>
        <v/>
      </c>
      <c r="R63" s="42" t="str">
        <f t="shared" si="10"/>
        <v/>
      </c>
      <c r="S63" s="65" t="str">
        <f t="shared" si="4"/>
        <v/>
      </c>
      <c r="T63" s="65" t="str">
        <f t="shared" si="5"/>
        <v/>
      </c>
    </row>
    <row r="64" spans="1:20" ht="15" hidden="1">
      <c r="A64" s="51" t="str">
        <f>IF(B64="","",SUBTOTAL(3,$B$12:B64))</f>
        <v/>
      </c>
      <c r="B64" s="40"/>
      <c r="C64" s="72"/>
      <c r="D64" s="73"/>
      <c r="E64" s="41"/>
      <c r="F64" s="41"/>
      <c r="G64" s="41"/>
      <c r="H64" s="41"/>
      <c r="I64" s="41"/>
      <c r="J64" s="41"/>
      <c r="K64" s="30" t="str">
        <f t="shared" si="7"/>
        <v/>
      </c>
      <c r="L64" s="76"/>
      <c r="M64" s="65" t="str">
        <f t="shared" si="8"/>
        <v/>
      </c>
      <c r="N64" s="41"/>
      <c r="O64" s="41"/>
      <c r="P64" s="30" t="str">
        <f t="shared" si="9"/>
        <v/>
      </c>
      <c r="Q64" s="30" t="str">
        <f t="shared" si="3"/>
        <v/>
      </c>
      <c r="R64" s="42" t="str">
        <f t="shared" si="10"/>
        <v/>
      </c>
      <c r="S64" s="65" t="str">
        <f t="shared" si="4"/>
        <v/>
      </c>
      <c r="T64" s="65" t="str">
        <f t="shared" si="5"/>
        <v/>
      </c>
    </row>
    <row r="65" spans="1:20" ht="1.5" hidden="1" customHeight="1">
      <c r="A65" s="51" t="str">
        <f>IF(B65="","",SUBTOTAL(3,$B$12:B65))</f>
        <v/>
      </c>
      <c r="B65" s="40"/>
      <c r="C65" s="72"/>
      <c r="D65" s="73"/>
      <c r="E65" s="41"/>
      <c r="F65" s="41"/>
      <c r="G65" s="41"/>
      <c r="H65" s="41"/>
      <c r="I65" s="41"/>
      <c r="J65" s="41"/>
      <c r="K65" s="30" t="str">
        <f t="shared" si="7"/>
        <v/>
      </c>
      <c r="L65" s="76"/>
      <c r="M65" s="65" t="str">
        <f t="shared" si="8"/>
        <v/>
      </c>
      <c r="N65" s="41"/>
      <c r="O65" s="41"/>
      <c r="P65" s="30" t="str">
        <f t="shared" si="9"/>
        <v/>
      </c>
      <c r="Q65" s="30" t="str">
        <f t="shared" si="3"/>
        <v/>
      </c>
      <c r="R65" s="42" t="str">
        <f t="shared" si="10"/>
        <v/>
      </c>
      <c r="S65" s="65" t="str">
        <f t="shared" si="4"/>
        <v/>
      </c>
      <c r="T65" s="65" t="str">
        <f t="shared" si="5"/>
        <v/>
      </c>
    </row>
    <row r="66" spans="1:20" ht="15" hidden="1">
      <c r="A66" s="51" t="str">
        <f>IF(B66="","",SUBTOTAL(3,$B$12:B66))</f>
        <v/>
      </c>
      <c r="B66" s="40"/>
      <c r="C66" s="72"/>
      <c r="D66" s="73"/>
      <c r="E66" s="41"/>
      <c r="F66" s="41"/>
      <c r="G66" s="41"/>
      <c r="H66" s="41"/>
      <c r="I66" s="41"/>
      <c r="J66" s="41"/>
      <c r="K66" s="30" t="str">
        <f t="shared" si="7"/>
        <v/>
      </c>
      <c r="L66" s="76"/>
      <c r="M66" s="65" t="str">
        <f t="shared" si="8"/>
        <v/>
      </c>
      <c r="N66" s="41"/>
      <c r="O66" s="41"/>
      <c r="P66" s="30" t="str">
        <f t="shared" si="9"/>
        <v/>
      </c>
      <c r="Q66" s="30" t="str">
        <f t="shared" si="3"/>
        <v/>
      </c>
      <c r="R66" s="42" t="str">
        <f t="shared" si="10"/>
        <v/>
      </c>
      <c r="S66" s="65" t="str">
        <f t="shared" si="4"/>
        <v/>
      </c>
      <c r="T66" s="65" t="str">
        <f t="shared" si="5"/>
        <v/>
      </c>
    </row>
    <row r="67" spans="1:20" ht="15" hidden="1">
      <c r="A67" s="51" t="str">
        <f>IF(B67="","",SUBTOTAL(3,$B$12:B67))</f>
        <v/>
      </c>
      <c r="B67" s="40"/>
      <c r="C67" s="72"/>
      <c r="D67" s="73"/>
      <c r="E67" s="41"/>
      <c r="F67" s="41"/>
      <c r="G67" s="41"/>
      <c r="H67" s="41"/>
      <c r="I67" s="41"/>
      <c r="J67" s="41"/>
      <c r="K67" s="30" t="str">
        <f t="shared" si="7"/>
        <v/>
      </c>
      <c r="L67" s="76"/>
      <c r="M67" s="65" t="str">
        <f t="shared" si="8"/>
        <v/>
      </c>
      <c r="N67" s="41"/>
      <c r="O67" s="41"/>
      <c r="P67" s="30" t="str">
        <f t="shared" si="9"/>
        <v/>
      </c>
      <c r="Q67" s="30" t="str">
        <f t="shared" si="3"/>
        <v/>
      </c>
      <c r="R67" s="42" t="str">
        <f t="shared" si="10"/>
        <v/>
      </c>
      <c r="S67" s="65" t="str">
        <f t="shared" si="4"/>
        <v/>
      </c>
      <c r="T67" s="65" t="str">
        <f t="shared" si="5"/>
        <v/>
      </c>
    </row>
    <row r="68" spans="1:20" ht="15" hidden="1">
      <c r="A68" s="51" t="str">
        <f>IF(B68="","",SUBTOTAL(3,$B$12:B68))</f>
        <v/>
      </c>
      <c r="B68" s="40"/>
      <c r="C68" s="72"/>
      <c r="D68" s="73"/>
      <c r="E68" s="41"/>
      <c r="F68" s="41"/>
      <c r="G68" s="41"/>
      <c r="H68" s="41"/>
      <c r="I68" s="41"/>
      <c r="J68" s="41"/>
      <c r="K68" s="30" t="str">
        <f t="shared" si="7"/>
        <v/>
      </c>
      <c r="L68" s="76"/>
      <c r="M68" s="65" t="str">
        <f t="shared" si="8"/>
        <v/>
      </c>
      <c r="N68" s="41"/>
      <c r="O68" s="41"/>
      <c r="P68" s="30" t="str">
        <f t="shared" si="9"/>
        <v/>
      </c>
      <c r="Q68" s="30" t="str">
        <f t="shared" si="3"/>
        <v/>
      </c>
      <c r="R68" s="42" t="str">
        <f t="shared" si="10"/>
        <v/>
      </c>
      <c r="S68" s="65" t="str">
        <f t="shared" si="4"/>
        <v/>
      </c>
      <c r="T68" s="65" t="str">
        <f t="shared" si="5"/>
        <v/>
      </c>
    </row>
    <row r="69" spans="1:20" ht="15" hidden="1">
      <c r="A69" s="51" t="str">
        <f>IF(B69="","",SUBTOTAL(3,$B$12:B69))</f>
        <v/>
      </c>
      <c r="B69" s="40"/>
      <c r="C69" s="72"/>
      <c r="D69" s="73"/>
      <c r="E69" s="41"/>
      <c r="F69" s="41"/>
      <c r="G69" s="41"/>
      <c r="H69" s="41"/>
      <c r="I69" s="41"/>
      <c r="J69" s="41"/>
      <c r="K69" s="30" t="str">
        <f t="shared" si="7"/>
        <v/>
      </c>
      <c r="L69" s="76"/>
      <c r="M69" s="65" t="str">
        <f t="shared" si="8"/>
        <v/>
      </c>
      <c r="N69" s="41"/>
      <c r="O69" s="41"/>
      <c r="P69" s="30" t="str">
        <f t="shared" si="9"/>
        <v/>
      </c>
      <c r="Q69" s="30" t="str">
        <f t="shared" si="3"/>
        <v/>
      </c>
      <c r="R69" s="42" t="str">
        <f t="shared" si="10"/>
        <v/>
      </c>
      <c r="S69" s="65" t="str">
        <f t="shared" si="4"/>
        <v/>
      </c>
      <c r="T69" s="65" t="str">
        <f t="shared" si="5"/>
        <v/>
      </c>
    </row>
    <row r="70" spans="1:20" ht="15" hidden="1">
      <c r="A70" s="51" t="str">
        <f>IF(B70="","",SUBTOTAL(3,$B$12:B70))</f>
        <v/>
      </c>
      <c r="B70" s="40"/>
      <c r="C70" s="72"/>
      <c r="D70" s="73"/>
      <c r="E70" s="41"/>
      <c r="F70" s="41"/>
      <c r="G70" s="41"/>
      <c r="H70" s="41"/>
      <c r="I70" s="41"/>
      <c r="J70" s="41"/>
      <c r="K70" s="30" t="str">
        <f t="shared" si="7"/>
        <v/>
      </c>
      <c r="L70" s="76"/>
      <c r="M70" s="65" t="str">
        <f t="shared" si="8"/>
        <v/>
      </c>
      <c r="N70" s="41"/>
      <c r="O70" s="41"/>
      <c r="P70" s="30" t="str">
        <f t="shared" si="9"/>
        <v/>
      </c>
      <c r="Q70" s="30" t="str">
        <f t="shared" si="3"/>
        <v/>
      </c>
      <c r="R70" s="42" t="str">
        <f t="shared" si="10"/>
        <v/>
      </c>
      <c r="S70" s="65" t="str">
        <f t="shared" si="4"/>
        <v/>
      </c>
      <c r="T70" s="65" t="str">
        <f t="shared" si="5"/>
        <v/>
      </c>
    </row>
    <row r="71" spans="1:20" ht="15" hidden="1">
      <c r="A71" s="51" t="str">
        <f>IF(B71="","",SUBTOTAL(3,$B$12:B71))</f>
        <v/>
      </c>
      <c r="B71" s="40"/>
      <c r="C71" s="72"/>
      <c r="D71" s="73"/>
      <c r="E71" s="41"/>
      <c r="F71" s="41"/>
      <c r="G71" s="41"/>
      <c r="H71" s="41"/>
      <c r="I71" s="41"/>
      <c r="J71" s="41"/>
      <c r="K71" s="30" t="str">
        <f t="shared" si="7"/>
        <v/>
      </c>
      <c r="L71" s="76"/>
      <c r="M71" s="65" t="str">
        <f t="shared" si="8"/>
        <v/>
      </c>
      <c r="N71" s="41"/>
      <c r="O71" s="41"/>
      <c r="P71" s="30" t="str">
        <f t="shared" si="9"/>
        <v/>
      </c>
      <c r="Q71" s="30" t="str">
        <f t="shared" si="3"/>
        <v/>
      </c>
      <c r="R71" s="42" t="str">
        <f t="shared" si="10"/>
        <v/>
      </c>
      <c r="S71" s="65" t="str">
        <f t="shared" si="4"/>
        <v/>
      </c>
      <c r="T71" s="65" t="str">
        <f t="shared" si="5"/>
        <v/>
      </c>
    </row>
    <row r="72" spans="1:20" s="44" customFormat="1">
      <c r="A72" s="252" t="s">
        <v>986</v>
      </c>
      <c r="B72" s="252"/>
      <c r="C72" s="252"/>
      <c r="D72" s="252"/>
      <c r="E72" s="252"/>
      <c r="F72" s="252"/>
      <c r="G72" s="252"/>
      <c r="H72" s="252"/>
      <c r="I72" s="252"/>
      <c r="J72" s="252"/>
      <c r="K72" s="252"/>
      <c r="L72" s="252"/>
      <c r="M72" s="252"/>
      <c r="N72" s="252"/>
      <c r="O72" s="252"/>
      <c r="P72" s="252"/>
      <c r="Q72" s="252"/>
      <c r="R72" s="252"/>
      <c r="S72" s="252"/>
      <c r="T72" s="252"/>
    </row>
    <row r="73" spans="1:20" s="44" customFormat="1" ht="12.75" customHeight="1">
      <c r="A73" s="3"/>
      <c r="B73" s="255" t="str">
        <f>"Tổng danh sách có"</f>
        <v>Tổng danh sách có</v>
      </c>
      <c r="C73" s="255"/>
      <c r="D73" s="255"/>
      <c r="E73" s="275" t="str">
        <f>": "&amp;IF(MAX($A$12:$A$71)=1,0,MAX($A$12:$A$71))&amp;" SV"</f>
        <v>: 5 SV</v>
      </c>
      <c r="F73" s="275"/>
      <c r="I73" s="4"/>
      <c r="J73" s="4"/>
      <c r="K73" s="4"/>
      <c r="L73" s="4"/>
      <c r="M73" s="4"/>
      <c r="N73" s="3"/>
      <c r="Q73" s="66"/>
      <c r="R73" s="66"/>
    </row>
    <row r="74" spans="1:20" s="44" customFormat="1">
      <c r="A74" s="2"/>
      <c r="B74" s="248" t="str">
        <f>"Tổng số SV có điểm Xuất sắc từ 9 đ đến 10 đ"</f>
        <v>Tổng số SV có điểm Xuất sắc từ 9 đ đến 10 đ</v>
      </c>
      <c r="C74" s="248"/>
      <c r="D74" s="248"/>
      <c r="E74" s="248" t="str">
        <f>": "&amp;COUNTIF(R12:R71,"XS")&amp;" SV"</f>
        <v>: 0 SV</v>
      </c>
      <c r="F74" s="248"/>
      <c r="G74" s="248" t="str">
        <f>IF(B12="","","("&amp;ROUND(COUNTIF(R12:R71,"XS")*100/MAX($A$12:$A$71),2)&amp;"%" &amp;")")</f>
        <v>(0%)</v>
      </c>
      <c r="H74" s="248"/>
      <c r="I74" s="258" t="str">
        <f>IF(B12="","","Tổng số SV có điểm &gt;= 5 đ : "&amp;COUNTIF(P12:P71,"&gt;=5")&amp;" SV"&amp;" ("&amp;ROUND(COUNTIF(P12:P71,"&gt;=5")*100/MAX($A$12:$A$71),2)&amp;"%" &amp;")")</f>
        <v>Tổng số SV có điểm &gt;= 5 đ : 2 SV (40%)</v>
      </c>
      <c r="J74" s="258"/>
      <c r="K74" s="258"/>
      <c r="L74" s="258"/>
      <c r="M74" s="258"/>
      <c r="N74" s="258"/>
      <c r="Q74" s="66"/>
      <c r="R74" s="66"/>
    </row>
    <row r="75" spans="1:20" s="44" customFormat="1">
      <c r="A75" s="2"/>
      <c r="B75" s="248" t="str">
        <f>"Tổng số SV có điểm Giỏi từ 8 đ đến &lt;9 đ"</f>
        <v>Tổng số SV có điểm Giỏi từ 8 đ đến &lt;9 đ</v>
      </c>
      <c r="C75" s="248"/>
      <c r="D75" s="248"/>
      <c r="E75" s="248" t="str">
        <f>": "&amp;COUNTIF(R12:R71,"Giỏi")&amp;" SV"</f>
        <v>: 0 SV</v>
      </c>
      <c r="F75" s="248"/>
      <c r="G75" s="248" t="str">
        <f>IF(B12="","","("&amp;ROUND(COUNTIF(R12:R71,"Giỏi")*100/MAX($A$12:$A$71),2)&amp;"%" &amp;")")</f>
        <v>(0%)</v>
      </c>
      <c r="H75" s="248"/>
      <c r="I75" s="258"/>
      <c r="J75" s="258"/>
      <c r="K75" s="258"/>
      <c r="L75" s="258"/>
      <c r="M75" s="258"/>
      <c r="N75" s="258"/>
      <c r="Q75" s="66"/>
      <c r="R75" s="66"/>
    </row>
    <row r="76" spans="1:20" s="44" customFormat="1">
      <c r="A76" s="2"/>
      <c r="B76" s="248" t="str">
        <f>"Tổng số SV có điểm Khá từ 7 đ đến &lt;8 đ"</f>
        <v>Tổng số SV có điểm Khá từ 7 đ đến &lt;8 đ</v>
      </c>
      <c r="C76" s="248"/>
      <c r="D76" s="248"/>
      <c r="E76" s="248" t="str">
        <f>": "&amp;COUNTIF(R12:R71,"Khá")&amp;" SV"</f>
        <v>: 0 SV</v>
      </c>
      <c r="F76" s="248"/>
      <c r="G76" s="248" t="str">
        <f>IF(B12="","","("&amp;ROUND(COUNTIF(R12:R71,"Khá")*100/MAX($A$12:$A$71),2)&amp;"%" &amp;")")</f>
        <v>(0%)</v>
      </c>
      <c r="H76" s="248"/>
      <c r="I76" s="258"/>
      <c r="J76" s="258"/>
      <c r="K76" s="258"/>
      <c r="L76" s="258"/>
      <c r="M76" s="258"/>
      <c r="N76" s="258"/>
      <c r="Q76" s="66"/>
      <c r="R76" s="66"/>
    </row>
    <row r="77" spans="1:20" s="44" customFormat="1">
      <c r="A77" s="2"/>
      <c r="B77" s="248" t="str">
        <f>"Tổng số SV có điểm Trung bình khá từ 6 đ đến &lt;7 đ"</f>
        <v>Tổng số SV có điểm Trung bình khá từ 6 đ đến &lt;7 đ</v>
      </c>
      <c r="C77" s="248"/>
      <c r="D77" s="248"/>
      <c r="E77" s="248" t="str">
        <f>": "&amp;COUNTIF(R12:R71,"TBK")&amp;" SV"</f>
        <v>: 0 SV</v>
      </c>
      <c r="F77" s="248"/>
      <c r="G77" s="248" t="str">
        <f>IF(B12="","","("&amp;ROUND(COUNTIF(R12:R71,"TBK")*100/MAX($A$12:$A$71),2)&amp;"%" &amp;")")</f>
        <v>(0%)</v>
      </c>
      <c r="H77" s="248"/>
      <c r="I77" s="258"/>
      <c r="J77" s="258"/>
      <c r="K77" s="258"/>
      <c r="L77" s="258"/>
      <c r="M77" s="258"/>
      <c r="N77" s="258"/>
      <c r="Q77" s="66"/>
      <c r="R77" s="66"/>
    </row>
    <row r="78" spans="1:20" s="44" customFormat="1">
      <c r="A78" s="2"/>
      <c r="B78" s="248" t="str">
        <f>"Tổng số SV có điểm Trung bình từ 5 đ đến &lt;6 đ"</f>
        <v>Tổng số SV có điểm Trung bình từ 5 đ đến &lt;6 đ</v>
      </c>
      <c r="C78" s="248"/>
      <c r="D78" s="248"/>
      <c r="E78" s="248" t="str">
        <f>": "&amp;COUNTIF(R12:R71,"TB")&amp;" SV"</f>
        <v>: 2 SV</v>
      </c>
      <c r="F78" s="248"/>
      <c r="G78" s="248" t="str">
        <f>IF(B12="","","("&amp;ROUND(COUNTIF(R12:R71,"TB")*100/MAX($A$12:$A$71),2)&amp;"%" &amp;")")</f>
        <v>(40%)</v>
      </c>
      <c r="H78" s="248"/>
      <c r="I78" s="263" t="str">
        <f>IF(B12="","","Tổng số SV có điểm &lt; 5 đ : "&amp;COUNTIF(P12:P71,"&lt;5")&amp;" SV"&amp;" ("&amp;ROUND(COUNTIF(P12:P71,"&lt;5")*100/MAX($A$12:$A$71),2)&amp;"%" &amp;")")</f>
        <v>Tổng số SV có điểm &lt; 5 đ : 3 SV (60%)</v>
      </c>
      <c r="J78" s="263"/>
      <c r="K78" s="263"/>
      <c r="L78" s="263"/>
      <c r="M78" s="263"/>
      <c r="N78" s="263"/>
      <c r="Q78" s="66"/>
      <c r="R78" s="66"/>
    </row>
    <row r="79" spans="1:20" s="44" customFormat="1">
      <c r="A79" s="2"/>
      <c r="B79" s="248" t="str">
        <f>"Tổng số SV có điểm Yếu từ 4 đ đến &lt;5 đ"</f>
        <v>Tổng số SV có điểm Yếu từ 4 đ đến &lt;5 đ</v>
      </c>
      <c r="C79" s="248"/>
      <c r="D79" s="248"/>
      <c r="E79" s="248" t="str">
        <f>": "&amp;COUNTIF(R12:R71,"Yếu")&amp;" SV"</f>
        <v>: 0 SV</v>
      </c>
      <c r="F79" s="248"/>
      <c r="G79" s="248" t="str">
        <f>IF(B12="","","("&amp;ROUND(COUNTIF(R12:R71,"Yếu")*100/MAX($A$12:$A$71),2)&amp;"%"&amp;")")</f>
        <v>(0%)</v>
      </c>
      <c r="H79" s="248"/>
      <c r="I79" s="263"/>
      <c r="J79" s="263"/>
      <c r="K79" s="263"/>
      <c r="L79" s="263"/>
      <c r="M79" s="263"/>
      <c r="N79" s="263"/>
      <c r="Q79" s="66"/>
      <c r="R79" s="66"/>
    </row>
    <row r="80" spans="1:20" s="44" customFormat="1">
      <c r="A80" s="2"/>
      <c r="B80" s="248" t="str">
        <f>"Tổng số SV có điểm Kém dưới 4 đ"</f>
        <v>Tổng số SV có điểm Kém dưới 4 đ</v>
      </c>
      <c r="C80" s="248"/>
      <c r="D80" s="248"/>
      <c r="E80" s="248" t="str">
        <f>": "&amp;COUNTIF(R12:R71,"Kém")&amp;" SV"</f>
        <v>: 3 SV</v>
      </c>
      <c r="F80" s="248"/>
      <c r="G80" s="248" t="str">
        <f>IF(B12="","","("&amp;ROUND(COUNTIF(R12:R71,"Kém")*100/MAX($A$12:$A$71),2)&amp;"%"&amp;")")</f>
        <v>(60%)</v>
      </c>
      <c r="H80" s="248"/>
      <c r="I80" s="263"/>
      <c r="J80" s="263"/>
      <c r="K80" s="263"/>
      <c r="L80" s="263"/>
      <c r="M80" s="263"/>
      <c r="N80" s="263"/>
      <c r="Q80" s="66"/>
      <c r="R80" s="66"/>
    </row>
    <row r="81" spans="1:18" s="44" customFormat="1">
      <c r="A81" s="2"/>
      <c r="B81" s="248" t="str">
        <f>"Tổng số SV không xếp loại vì chưa đủ điều kiện"</f>
        <v>Tổng số SV không xếp loại vì chưa đủ điều kiện</v>
      </c>
      <c r="C81" s="248"/>
      <c r="D81" s="248"/>
      <c r="E81" s="248" t="str">
        <f>": "&amp;COUNTIF(R12:R71,"KXL")&amp;" SV"</f>
        <v>: 0 SV</v>
      </c>
      <c r="F81" s="248"/>
      <c r="G81" s="248" t="str">
        <f>IF(B12="","","("&amp;ROUND(COUNTIF(R12:R71,"KXL")*100/MAX($A$12:$A$71),2)&amp;"%"&amp;")")</f>
        <v>(0%)</v>
      </c>
      <c r="H81" s="248"/>
      <c r="I81" s="263"/>
      <c r="J81" s="263"/>
      <c r="K81" s="263"/>
      <c r="L81" s="263"/>
      <c r="M81" s="263"/>
      <c r="N81" s="263"/>
      <c r="Q81" s="66"/>
      <c r="R81" s="66"/>
    </row>
    <row r="82" spans="1:18" ht="15.75">
      <c r="B82" s="313" t="str">
        <f>IF(OR(C6="",I6="",K6=""),"Thông tin trong bảng tính chỉ hiển thị sau khi nhập tên học phần, số ĐVHT, tên Lớp đầy đủ",IF(AND(C6&lt;&gt;"",I6&lt;&gt;"",K6&lt;&gt;"",B12=""),"Hãy điền tên LỚP CŨ và Họ tên học sinh",""))</f>
        <v/>
      </c>
      <c r="C82" s="313"/>
      <c r="D82" s="313"/>
      <c r="E82" s="313"/>
      <c r="F82" s="313"/>
      <c r="G82" s="313"/>
      <c r="H82" s="313"/>
      <c r="I82" s="313"/>
      <c r="J82" s="313"/>
      <c r="K82" s="313"/>
      <c r="L82" s="313"/>
      <c r="M82" s="313"/>
      <c r="N82" s="313"/>
    </row>
    <row r="83" spans="1:18" ht="15.75" customHeight="1">
      <c r="A83" s="247" t="s">
        <v>20</v>
      </c>
      <c r="B83" s="247"/>
      <c r="C83" s="247"/>
      <c r="D83" s="247" t="s">
        <v>27</v>
      </c>
      <c r="E83" s="247"/>
      <c r="F83" s="247"/>
      <c r="G83" s="247"/>
      <c r="I83" s="77"/>
      <c r="J83" s="77"/>
      <c r="K83" s="77"/>
      <c r="L83" s="77"/>
      <c r="M83" s="247" t="s">
        <v>21</v>
      </c>
      <c r="N83" s="247"/>
      <c r="O83" s="247"/>
      <c r="P83" s="247"/>
      <c r="Q83" s="247"/>
    </row>
    <row r="84" spans="1:18">
      <c r="A84" s="45"/>
      <c r="B84" s="45"/>
      <c r="C84" s="45"/>
      <c r="D84" s="45"/>
      <c r="F84" s="45"/>
      <c r="G84" s="45"/>
      <c r="I84" s="45"/>
      <c r="J84" s="45"/>
      <c r="K84" s="45"/>
      <c r="L84" s="45"/>
      <c r="M84" s="45"/>
      <c r="N84" s="45"/>
    </row>
    <row r="90" spans="1:18" s="54" customFormat="1" ht="18.75">
      <c r="A90" s="246"/>
      <c r="B90" s="246"/>
      <c r="C90" s="246"/>
      <c r="D90" s="246"/>
      <c r="E90" s="246"/>
      <c r="F90" s="246"/>
      <c r="G90" s="246"/>
      <c r="I90" s="78"/>
      <c r="J90" s="78"/>
      <c r="K90" s="78"/>
      <c r="L90" s="78"/>
      <c r="M90" s="278" t="s">
        <v>1164</v>
      </c>
      <c r="N90" s="278"/>
      <c r="O90" s="278"/>
      <c r="P90" s="278"/>
      <c r="Q90" s="278"/>
      <c r="R90" s="56"/>
    </row>
  </sheetData>
  <sheetProtection password="CD88" sheet="1" formatCells="0" formatRows="0"/>
  <dataConsolidate/>
  <mergeCells count="66">
    <mergeCell ref="E3:T3"/>
    <mergeCell ref="A5:T5"/>
    <mergeCell ref="A4:T4"/>
    <mergeCell ref="A6:B6"/>
    <mergeCell ref="K6:M6"/>
    <mergeCell ref="C6:F6"/>
    <mergeCell ref="A3:D3"/>
    <mergeCell ref="G6:H6"/>
    <mergeCell ref="I78:N81"/>
    <mergeCell ref="E78:F78"/>
    <mergeCell ref="B82:N82"/>
    <mergeCell ref="B75:D75"/>
    <mergeCell ref="A90:C90"/>
    <mergeCell ref="M90:Q90"/>
    <mergeCell ref="M83:Q83"/>
    <mergeCell ref="G81:H81"/>
    <mergeCell ref="D90:G90"/>
    <mergeCell ref="E76:F76"/>
    <mergeCell ref="G76:H76"/>
    <mergeCell ref="B76:D76"/>
    <mergeCell ref="E77:F77"/>
    <mergeCell ref="A83:C83"/>
    <mergeCell ref="B78:D78"/>
    <mergeCell ref="B79:D79"/>
    <mergeCell ref="H10:J11"/>
    <mergeCell ref="E2:T2"/>
    <mergeCell ref="L8:L11"/>
    <mergeCell ref="E75:F75"/>
    <mergeCell ref="A72:T72"/>
    <mergeCell ref="I74:N77"/>
    <mergeCell ref="G75:H75"/>
    <mergeCell ref="B77:D77"/>
    <mergeCell ref="S8:S11"/>
    <mergeCell ref="T8:T11"/>
    <mergeCell ref="R8:R11"/>
    <mergeCell ref="N8:N11"/>
    <mergeCell ref="P8:P11"/>
    <mergeCell ref="Q8:Q11"/>
    <mergeCell ref="O8:O11"/>
    <mergeCell ref="L7:T7"/>
    <mergeCell ref="B81:D81"/>
    <mergeCell ref="D83:G83"/>
    <mergeCell ref="E80:F80"/>
    <mergeCell ref="E81:F81"/>
    <mergeCell ref="B80:D80"/>
    <mergeCell ref="G79:H79"/>
    <mergeCell ref="E79:F79"/>
    <mergeCell ref="G78:H78"/>
    <mergeCell ref="G80:H80"/>
    <mergeCell ref="G77:H77"/>
    <mergeCell ref="A1:D1"/>
    <mergeCell ref="A2:D2"/>
    <mergeCell ref="B74:D74"/>
    <mergeCell ref="E10:G11"/>
    <mergeCell ref="C8:D11"/>
    <mergeCell ref="B8:B11"/>
    <mergeCell ref="B73:D73"/>
    <mergeCell ref="E7:J7"/>
    <mergeCell ref="E8:J9"/>
    <mergeCell ref="E1:T1"/>
    <mergeCell ref="A8:A11"/>
    <mergeCell ref="E74:F74"/>
    <mergeCell ref="G74:H74"/>
    <mergeCell ref="K8:K11"/>
    <mergeCell ref="E73:F73"/>
    <mergeCell ref="M8:M11"/>
  </mergeCells>
  <phoneticPr fontId="1" type="noConversion"/>
  <conditionalFormatting sqref="P12:Q71">
    <cfRule type="cellIs" dxfId="3" priority="1" stopIfTrue="1" operator="lessThan">
      <formula>5</formula>
    </cfRule>
  </conditionalFormatting>
  <conditionalFormatting sqref="N12:O71">
    <cfRule type="cellIs" dxfId="2" priority="2" stopIfTrue="1" operator="lessThan">
      <formula>3</formula>
    </cfRule>
  </conditionalFormatting>
  <printOptions horizontalCentered="1"/>
  <pageMargins left="0" right="0" top="0.25" bottom="0.32" header="0.25" footer="0.25"/>
  <pageSetup paperSize="9" scale="72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 enableFormatConditionsCalculation="0">
    <tabColor indexed="45"/>
  </sheetPr>
  <dimension ref="A1:T90"/>
  <sheetViews>
    <sheetView view="pageBreakPreview" zoomScaleNormal="100" workbookViewId="0">
      <selection activeCell="M12" sqref="M12"/>
    </sheetView>
  </sheetViews>
  <sheetFormatPr defaultColWidth="6" defaultRowHeight="12.75"/>
  <cols>
    <col min="1" max="1" width="3.85546875" style="3" bestFit="1" customWidth="1"/>
    <col min="2" max="2" width="11.28515625" style="3" bestFit="1" customWidth="1"/>
    <col min="3" max="3" width="25.42578125" style="3" customWidth="1"/>
    <col min="4" max="4" width="9.42578125" style="3" bestFit="1" customWidth="1"/>
    <col min="5" max="10" width="6.42578125" style="3" customWidth="1"/>
    <col min="11" max="11" width="6.5703125" style="3" bestFit="1" customWidth="1"/>
    <col min="12" max="12" width="7.140625" style="3" bestFit="1" customWidth="1"/>
    <col min="13" max="13" width="7.140625" style="3" customWidth="1"/>
    <col min="14" max="16" width="7.7109375" style="3" bestFit="1" customWidth="1"/>
    <col min="17" max="17" width="7.7109375" style="4" bestFit="1" customWidth="1"/>
    <col min="18" max="18" width="6.28515625" style="4" hidden="1" customWidth="1"/>
    <col min="19" max="20" width="7.7109375" style="3" bestFit="1" customWidth="1"/>
    <col min="21" max="16384" width="6" style="3"/>
  </cols>
  <sheetData>
    <row r="1" spans="1:20" ht="15.75">
      <c r="A1" s="264" t="s">
        <v>143</v>
      </c>
      <c r="B1" s="264"/>
      <c r="C1" s="264"/>
      <c r="D1" s="264"/>
      <c r="E1" s="268" t="s">
        <v>75</v>
      </c>
      <c r="F1" s="268"/>
      <c r="G1" s="268"/>
      <c r="H1" s="268"/>
      <c r="I1" s="268"/>
      <c r="J1" s="268"/>
      <c r="K1" s="268"/>
      <c r="L1" s="268"/>
      <c r="M1" s="268"/>
      <c r="N1" s="268"/>
      <c r="O1" s="268"/>
      <c r="P1" s="268"/>
      <c r="Q1" s="268"/>
      <c r="R1" s="268"/>
      <c r="S1" s="268"/>
      <c r="T1" s="268"/>
    </row>
    <row r="2" spans="1:20" ht="27.75" customHeight="1">
      <c r="A2" s="265" t="s">
        <v>144</v>
      </c>
      <c r="B2" s="266"/>
      <c r="C2" s="266"/>
      <c r="D2" s="266"/>
      <c r="E2" s="269" t="s">
        <v>74</v>
      </c>
      <c r="F2" s="269"/>
      <c r="G2" s="269"/>
      <c r="H2" s="269"/>
      <c r="I2" s="269"/>
      <c r="J2" s="269"/>
      <c r="K2" s="269"/>
      <c r="L2" s="269"/>
      <c r="M2" s="269"/>
      <c r="N2" s="269"/>
      <c r="O2" s="269"/>
      <c r="P2" s="269"/>
      <c r="Q2" s="269"/>
      <c r="R2" s="269"/>
      <c r="S2" s="269"/>
      <c r="T2" s="269"/>
    </row>
    <row r="3" spans="1:20" ht="15.75">
      <c r="A3" s="273" t="s">
        <v>145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0"/>
      <c r="P3" s="270"/>
      <c r="Q3" s="270"/>
      <c r="R3" s="270"/>
      <c r="S3" s="270"/>
      <c r="T3" s="270"/>
    </row>
    <row r="4" spans="1:20" ht="18.75">
      <c r="A4" s="267" t="s">
        <v>88</v>
      </c>
      <c r="B4" s="267"/>
      <c r="C4" s="267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  <c r="S4" s="267"/>
      <c r="T4" s="267"/>
    </row>
    <row r="5" spans="1:20" ht="18.75">
      <c r="A5" s="274" t="str">
        <f>IF(OR(B12="",C6="",I6="",K6="",M90=""),"Số liệu chỉ hiển thị khi thông tin Tên HP, số ĐVHT, Tên Lớp mới, Tên Giảng viên đã được điền đầy đủ","")</f>
        <v>Số liệu chỉ hiển thị khi thông tin Tên HP, số ĐVHT, Tên Lớp mới, Tên Giảng viên đã được điền đầy đủ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</row>
    <row r="6" spans="1:20" s="34" customFormat="1" ht="16.5">
      <c r="A6" s="314" t="s">
        <v>19</v>
      </c>
      <c r="B6" s="314"/>
      <c r="C6" s="250"/>
      <c r="D6" s="250"/>
      <c r="E6" s="250"/>
      <c r="F6" s="250"/>
      <c r="G6" s="272" t="s">
        <v>32</v>
      </c>
      <c r="H6" s="272"/>
      <c r="I6" s="53"/>
      <c r="J6" s="33" t="s">
        <v>31</v>
      </c>
      <c r="K6" s="250"/>
      <c r="L6" s="250"/>
      <c r="M6" s="250"/>
      <c r="Q6" s="64"/>
      <c r="R6" s="64"/>
    </row>
    <row r="7" spans="1:20" s="34" customFormat="1" ht="16.5">
      <c r="A7" s="35"/>
      <c r="B7" s="36"/>
      <c r="C7" s="37" t="s">
        <v>33</v>
      </c>
      <c r="D7" s="38" t="s">
        <v>192</v>
      </c>
      <c r="E7" s="309" t="s">
        <v>193</v>
      </c>
      <c r="F7" s="309"/>
      <c r="G7" s="309"/>
      <c r="H7" s="309"/>
      <c r="I7" s="309"/>
      <c r="J7" s="309"/>
      <c r="K7" s="36"/>
      <c r="L7" s="312" t="s">
        <v>90</v>
      </c>
      <c r="M7" s="312"/>
      <c r="N7" s="312"/>
      <c r="O7" s="312"/>
      <c r="P7" s="312"/>
      <c r="Q7" s="312"/>
      <c r="R7" s="312"/>
      <c r="S7" s="312"/>
      <c r="T7" s="312"/>
    </row>
    <row r="8" spans="1:20" s="39" customFormat="1" ht="15" customHeight="1">
      <c r="A8" s="306" t="s">
        <v>18</v>
      </c>
      <c r="B8" s="306" t="s">
        <v>83</v>
      </c>
      <c r="C8" s="298" t="s">
        <v>7</v>
      </c>
      <c r="D8" s="300"/>
      <c r="E8" s="298" t="s">
        <v>25</v>
      </c>
      <c r="F8" s="299"/>
      <c r="G8" s="299"/>
      <c r="H8" s="299"/>
      <c r="I8" s="299"/>
      <c r="J8" s="300"/>
      <c r="K8" s="306" t="s">
        <v>26</v>
      </c>
      <c r="L8" s="277" t="s">
        <v>2</v>
      </c>
      <c r="M8" s="253" t="s">
        <v>1</v>
      </c>
      <c r="N8" s="306" t="s">
        <v>8</v>
      </c>
      <c r="O8" s="306" t="s">
        <v>9</v>
      </c>
      <c r="P8" s="306" t="s">
        <v>10</v>
      </c>
      <c r="Q8" s="306" t="s">
        <v>11</v>
      </c>
      <c r="R8" s="310" t="s">
        <v>28</v>
      </c>
      <c r="S8" s="253" t="s">
        <v>84</v>
      </c>
      <c r="T8" s="253" t="s">
        <v>85</v>
      </c>
    </row>
    <row r="9" spans="1:20" s="39" customFormat="1" ht="15">
      <c r="A9" s="307"/>
      <c r="B9" s="307"/>
      <c r="C9" s="304"/>
      <c r="D9" s="305"/>
      <c r="E9" s="301"/>
      <c r="F9" s="302"/>
      <c r="G9" s="302"/>
      <c r="H9" s="302"/>
      <c r="I9" s="302"/>
      <c r="J9" s="303"/>
      <c r="K9" s="307"/>
      <c r="L9" s="277"/>
      <c r="M9" s="256"/>
      <c r="N9" s="307"/>
      <c r="O9" s="307"/>
      <c r="P9" s="307"/>
      <c r="Q9" s="307"/>
      <c r="R9" s="311"/>
      <c r="S9" s="256"/>
      <c r="T9" s="256"/>
    </row>
    <row r="10" spans="1:20" s="39" customFormat="1" ht="15">
      <c r="A10" s="307"/>
      <c r="B10" s="307"/>
      <c r="C10" s="304"/>
      <c r="D10" s="305"/>
      <c r="E10" s="298" t="s">
        <v>29</v>
      </c>
      <c r="F10" s="299"/>
      <c r="G10" s="300"/>
      <c r="H10" s="298" t="s">
        <v>30</v>
      </c>
      <c r="I10" s="299"/>
      <c r="J10" s="300"/>
      <c r="K10" s="307"/>
      <c r="L10" s="277"/>
      <c r="M10" s="256"/>
      <c r="N10" s="307"/>
      <c r="O10" s="307"/>
      <c r="P10" s="307"/>
      <c r="Q10" s="307"/>
      <c r="R10" s="311"/>
      <c r="S10" s="256"/>
      <c r="T10" s="256"/>
    </row>
    <row r="11" spans="1:20" s="39" customFormat="1" ht="15">
      <c r="A11" s="308"/>
      <c r="B11" s="308"/>
      <c r="C11" s="301"/>
      <c r="D11" s="303"/>
      <c r="E11" s="301"/>
      <c r="F11" s="302"/>
      <c r="G11" s="303"/>
      <c r="H11" s="301"/>
      <c r="I11" s="302"/>
      <c r="J11" s="303"/>
      <c r="K11" s="308"/>
      <c r="L11" s="277"/>
      <c r="M11" s="256"/>
      <c r="N11" s="308"/>
      <c r="O11" s="308"/>
      <c r="P11" s="308"/>
      <c r="Q11" s="308"/>
      <c r="R11" s="311"/>
      <c r="S11" s="256"/>
      <c r="T11" s="256"/>
    </row>
    <row r="12" spans="1:20" ht="15.75">
      <c r="A12" s="51" t="str">
        <f>IF(B12="","",SUBTOTAL(3,$B$12:B12))</f>
        <v/>
      </c>
      <c r="B12" s="80"/>
      <c r="C12" s="81"/>
      <c r="D12" s="82"/>
      <c r="E12" s="41"/>
      <c r="F12" s="41"/>
      <c r="G12" s="41"/>
      <c r="H12" s="41"/>
      <c r="I12" s="41"/>
      <c r="J12" s="41"/>
      <c r="K12" s="30" t="str">
        <f t="shared" ref="K12:K43" si="0">IF(OR(B12="",$C$6="",$I$6="",$K$6="",$M$90=""),"",IF((COUNT(E12:J12))=0,0,ROUND((SUM(E12:G12)+2*SUM(H12:J12))/(COUNT(E12:G12)+2*COUNT(H12:J12)),1)))</f>
        <v/>
      </c>
      <c r="L12" s="76"/>
      <c r="M12" s="65" t="str">
        <f>IF(OR(B12="",$C$6="",$I$6="",$M$90=""),"",IF(OR(K12&lt;3,L12/($I$6*30)&gt;0.2),"Cấm thi",""))</f>
        <v/>
      </c>
      <c r="N12" s="41"/>
      <c r="O12" s="41"/>
      <c r="P12" s="30" t="str">
        <f t="shared" ref="P12:P43" si="1">IF(OR(B12="",$C$6="",$I$6="",$K$6="",$M$90=""),"",ROUND((K12*0.4+N12*0.6),1))</f>
        <v/>
      </c>
      <c r="Q12" s="30" t="str">
        <f t="shared" ref="Q12:Q43" si="2">IF(OR(B12="",$C$6="",$I$6="",$K$6="",$M$90="",O12=""),"",IF(O12&gt;N12,ROUND((K12*0.4+O12*0.6),1),P12))</f>
        <v/>
      </c>
      <c r="R12" s="42" t="str">
        <f t="shared" ref="R12:R43" si="3">IF(B12="","",IF(P12="","KXL",IF(P12&lt;4,"Kém",IF(P12&lt;5,"Yếu",IF(P12&lt;6,"TB",IF(P12&lt;7,"TBK",IF(P12&lt;8,"Khá",IF(P12&lt;9,"Giỏi","XS"))))))))</f>
        <v/>
      </c>
      <c r="S12" s="65" t="str">
        <f t="shared" ref="S12:S43" si="4">IF(C12="","",IF(AND(N12&gt;=3,P12&gt;=5),"ĐẠT","KĐẠT"))</f>
        <v/>
      </c>
      <c r="T12" s="65" t="str">
        <f t="shared" ref="T12:T43" si="5">IF(OR(C12="",O12=""),"",IF(AND(O12&gt;=3,Q12&gt;=5),"ĐẠT","KĐẠT"))</f>
        <v/>
      </c>
    </row>
    <row r="13" spans="1:20" ht="15.75">
      <c r="A13" s="51" t="str">
        <f>IF(B13="","",SUBTOTAL(3,$B$12:B13))</f>
        <v/>
      </c>
      <c r="B13" s="80"/>
      <c r="C13" s="81"/>
      <c r="D13" s="82"/>
      <c r="E13" s="41"/>
      <c r="F13" s="41"/>
      <c r="G13" s="41"/>
      <c r="H13" s="41"/>
      <c r="I13" s="41"/>
      <c r="J13" s="41"/>
      <c r="K13" s="30" t="str">
        <f t="shared" si="0"/>
        <v/>
      </c>
      <c r="L13" s="76"/>
      <c r="M13" s="65" t="str">
        <f t="shared" ref="M13:M71" si="6">IF(OR(B13="",$C$6="",$I$6="",$M$90=""),"",IF(OR(K13&lt;3,L13/($I$6*30)&gt;0.2),"Cấm thi",""))</f>
        <v/>
      </c>
      <c r="N13" s="41"/>
      <c r="O13" s="41"/>
      <c r="P13" s="30" t="str">
        <f t="shared" si="1"/>
        <v/>
      </c>
      <c r="Q13" s="30" t="str">
        <f t="shared" si="2"/>
        <v/>
      </c>
      <c r="R13" s="42" t="str">
        <f t="shared" si="3"/>
        <v/>
      </c>
      <c r="S13" s="65" t="str">
        <f t="shared" si="4"/>
        <v/>
      </c>
      <c r="T13" s="65" t="str">
        <f t="shared" si="5"/>
        <v/>
      </c>
    </row>
    <row r="14" spans="1:20" ht="15">
      <c r="A14" s="51" t="str">
        <f>IF(B14="","",SUBTOTAL(3,$B$12:B14))</f>
        <v/>
      </c>
      <c r="B14" s="55"/>
      <c r="C14" s="72"/>
      <c r="D14" s="73"/>
      <c r="E14" s="41"/>
      <c r="F14" s="41"/>
      <c r="G14" s="41"/>
      <c r="H14" s="41"/>
      <c r="I14" s="41"/>
      <c r="J14" s="41"/>
      <c r="K14" s="30" t="str">
        <f t="shared" si="0"/>
        <v/>
      </c>
      <c r="L14" s="76"/>
      <c r="M14" s="65" t="str">
        <f t="shared" si="6"/>
        <v/>
      </c>
      <c r="N14" s="41"/>
      <c r="O14" s="41"/>
      <c r="P14" s="30" t="str">
        <f t="shared" si="1"/>
        <v/>
      </c>
      <c r="Q14" s="30" t="str">
        <f t="shared" si="2"/>
        <v/>
      </c>
      <c r="R14" s="42" t="str">
        <f t="shared" si="3"/>
        <v/>
      </c>
      <c r="S14" s="65" t="str">
        <f t="shared" si="4"/>
        <v/>
      </c>
      <c r="T14" s="65" t="str">
        <f t="shared" si="5"/>
        <v/>
      </c>
    </row>
    <row r="15" spans="1:20" ht="15">
      <c r="A15" s="51" t="str">
        <f>IF(B15="","",SUBTOTAL(3,$B$12:B15))</f>
        <v/>
      </c>
      <c r="B15" s="55"/>
      <c r="C15" s="72"/>
      <c r="D15" s="73"/>
      <c r="E15" s="41"/>
      <c r="F15" s="41"/>
      <c r="G15" s="41"/>
      <c r="H15" s="41"/>
      <c r="I15" s="41"/>
      <c r="J15" s="41"/>
      <c r="K15" s="30" t="str">
        <f t="shared" si="0"/>
        <v/>
      </c>
      <c r="L15" s="76"/>
      <c r="M15" s="65" t="str">
        <f t="shared" si="6"/>
        <v/>
      </c>
      <c r="N15" s="41"/>
      <c r="O15" s="41"/>
      <c r="P15" s="30" t="str">
        <f t="shared" si="1"/>
        <v/>
      </c>
      <c r="Q15" s="30" t="str">
        <f t="shared" si="2"/>
        <v/>
      </c>
      <c r="R15" s="42" t="str">
        <f t="shared" si="3"/>
        <v/>
      </c>
      <c r="S15" s="65" t="str">
        <f t="shared" si="4"/>
        <v/>
      </c>
      <c r="T15" s="65" t="str">
        <f t="shared" si="5"/>
        <v/>
      </c>
    </row>
    <row r="16" spans="1:20" ht="15">
      <c r="A16" s="51" t="str">
        <f>IF(B16="","",SUBTOTAL(3,$B$12:B16))</f>
        <v/>
      </c>
      <c r="B16" s="55"/>
      <c r="C16" s="72"/>
      <c r="D16" s="73"/>
      <c r="E16" s="41"/>
      <c r="F16" s="41"/>
      <c r="G16" s="41"/>
      <c r="H16" s="41"/>
      <c r="I16" s="41"/>
      <c r="J16" s="41"/>
      <c r="K16" s="30" t="str">
        <f t="shared" si="0"/>
        <v/>
      </c>
      <c r="L16" s="76"/>
      <c r="M16" s="65" t="str">
        <f t="shared" si="6"/>
        <v/>
      </c>
      <c r="N16" s="41"/>
      <c r="O16" s="41"/>
      <c r="P16" s="30" t="str">
        <f t="shared" si="1"/>
        <v/>
      </c>
      <c r="Q16" s="30" t="str">
        <f t="shared" si="2"/>
        <v/>
      </c>
      <c r="R16" s="42" t="str">
        <f t="shared" si="3"/>
        <v/>
      </c>
      <c r="S16" s="65" t="str">
        <f t="shared" si="4"/>
        <v/>
      </c>
      <c r="T16" s="65" t="str">
        <f t="shared" si="5"/>
        <v/>
      </c>
    </row>
    <row r="17" spans="1:20" ht="15">
      <c r="A17" s="51" t="str">
        <f>IF(B17="","",SUBTOTAL(3,$B$12:B17))</f>
        <v/>
      </c>
      <c r="B17" s="55"/>
      <c r="C17" s="72"/>
      <c r="D17" s="73"/>
      <c r="E17" s="41"/>
      <c r="F17" s="41"/>
      <c r="G17" s="41"/>
      <c r="H17" s="41"/>
      <c r="I17" s="41"/>
      <c r="J17" s="41"/>
      <c r="K17" s="30" t="str">
        <f t="shared" si="0"/>
        <v/>
      </c>
      <c r="L17" s="76"/>
      <c r="M17" s="65" t="str">
        <f t="shared" si="6"/>
        <v/>
      </c>
      <c r="N17" s="41"/>
      <c r="O17" s="41"/>
      <c r="P17" s="30" t="str">
        <f t="shared" si="1"/>
        <v/>
      </c>
      <c r="Q17" s="30" t="str">
        <f t="shared" si="2"/>
        <v/>
      </c>
      <c r="R17" s="42" t="str">
        <f t="shared" si="3"/>
        <v/>
      </c>
      <c r="S17" s="65" t="str">
        <f t="shared" si="4"/>
        <v/>
      </c>
      <c r="T17" s="65" t="str">
        <f t="shared" si="5"/>
        <v/>
      </c>
    </row>
    <row r="18" spans="1:20" ht="15">
      <c r="A18" s="51" t="str">
        <f>IF(B18="","",SUBTOTAL(3,$B$12:B18))</f>
        <v/>
      </c>
      <c r="B18" s="55"/>
      <c r="C18" s="72"/>
      <c r="D18" s="73"/>
      <c r="E18" s="41"/>
      <c r="F18" s="41"/>
      <c r="G18" s="41"/>
      <c r="H18" s="41"/>
      <c r="I18" s="41"/>
      <c r="J18" s="41"/>
      <c r="K18" s="30" t="str">
        <f t="shared" si="0"/>
        <v/>
      </c>
      <c r="L18" s="76"/>
      <c r="M18" s="65" t="str">
        <f t="shared" si="6"/>
        <v/>
      </c>
      <c r="N18" s="41"/>
      <c r="O18" s="41"/>
      <c r="P18" s="30" t="str">
        <f t="shared" si="1"/>
        <v/>
      </c>
      <c r="Q18" s="30" t="str">
        <f t="shared" si="2"/>
        <v/>
      </c>
      <c r="R18" s="42" t="str">
        <f t="shared" si="3"/>
        <v/>
      </c>
      <c r="S18" s="65" t="str">
        <f t="shared" si="4"/>
        <v/>
      </c>
      <c r="T18" s="65" t="str">
        <f t="shared" si="5"/>
        <v/>
      </c>
    </row>
    <row r="19" spans="1:20" ht="15">
      <c r="A19" s="51" t="str">
        <f>IF(B19="","",SUBTOTAL(3,$B$12:B19))</f>
        <v/>
      </c>
      <c r="B19" s="55"/>
      <c r="C19" s="72"/>
      <c r="D19" s="73"/>
      <c r="E19" s="41"/>
      <c r="F19" s="41"/>
      <c r="G19" s="41"/>
      <c r="H19" s="41"/>
      <c r="I19" s="41"/>
      <c r="J19" s="41"/>
      <c r="K19" s="30" t="str">
        <f t="shared" si="0"/>
        <v/>
      </c>
      <c r="L19" s="76"/>
      <c r="M19" s="65" t="str">
        <f t="shared" si="6"/>
        <v/>
      </c>
      <c r="N19" s="41"/>
      <c r="O19" s="41"/>
      <c r="P19" s="30" t="str">
        <f t="shared" si="1"/>
        <v/>
      </c>
      <c r="Q19" s="30" t="str">
        <f t="shared" si="2"/>
        <v/>
      </c>
      <c r="R19" s="42" t="str">
        <f t="shared" si="3"/>
        <v/>
      </c>
      <c r="S19" s="65" t="str">
        <f t="shared" si="4"/>
        <v/>
      </c>
      <c r="T19" s="65" t="str">
        <f t="shared" si="5"/>
        <v/>
      </c>
    </row>
    <row r="20" spans="1:20" ht="15">
      <c r="A20" s="51" t="str">
        <f>IF(B20="","",SUBTOTAL(3,$B$12:B20))</f>
        <v/>
      </c>
      <c r="B20" s="52"/>
      <c r="C20" s="72"/>
      <c r="D20" s="73"/>
      <c r="E20" s="41"/>
      <c r="F20" s="41"/>
      <c r="G20" s="41"/>
      <c r="H20" s="41"/>
      <c r="I20" s="41"/>
      <c r="J20" s="41"/>
      <c r="K20" s="30" t="str">
        <f t="shared" si="0"/>
        <v/>
      </c>
      <c r="L20" s="76"/>
      <c r="M20" s="65" t="str">
        <f t="shared" si="6"/>
        <v/>
      </c>
      <c r="N20" s="41"/>
      <c r="O20" s="41"/>
      <c r="P20" s="30" t="str">
        <f t="shared" si="1"/>
        <v/>
      </c>
      <c r="Q20" s="30" t="str">
        <f t="shared" si="2"/>
        <v/>
      </c>
      <c r="R20" s="42" t="str">
        <f t="shared" si="3"/>
        <v/>
      </c>
      <c r="S20" s="65" t="str">
        <f t="shared" si="4"/>
        <v/>
      </c>
      <c r="T20" s="65" t="str">
        <f t="shared" si="5"/>
        <v/>
      </c>
    </row>
    <row r="21" spans="1:20" ht="15">
      <c r="A21" s="51" t="str">
        <f>IF(B21="","",SUBTOTAL(3,$B$12:B21))</f>
        <v/>
      </c>
      <c r="B21" s="40"/>
      <c r="C21" s="72"/>
      <c r="D21" s="73"/>
      <c r="E21" s="41"/>
      <c r="F21" s="41"/>
      <c r="G21" s="41"/>
      <c r="H21" s="41"/>
      <c r="I21" s="41"/>
      <c r="J21" s="41"/>
      <c r="K21" s="30" t="str">
        <f t="shared" si="0"/>
        <v/>
      </c>
      <c r="L21" s="76"/>
      <c r="M21" s="65" t="str">
        <f t="shared" si="6"/>
        <v/>
      </c>
      <c r="N21" s="41"/>
      <c r="O21" s="41"/>
      <c r="P21" s="30" t="str">
        <f t="shared" si="1"/>
        <v/>
      </c>
      <c r="Q21" s="30" t="str">
        <f t="shared" si="2"/>
        <v/>
      </c>
      <c r="R21" s="42" t="str">
        <f t="shared" si="3"/>
        <v/>
      </c>
      <c r="S21" s="65" t="str">
        <f t="shared" si="4"/>
        <v/>
      </c>
      <c r="T21" s="65" t="str">
        <f t="shared" si="5"/>
        <v/>
      </c>
    </row>
    <row r="22" spans="1:20" ht="15">
      <c r="A22" s="51" t="str">
        <f>IF(B22="","",SUBTOTAL(3,$B$12:B22))</f>
        <v/>
      </c>
      <c r="B22" s="40"/>
      <c r="C22" s="72"/>
      <c r="D22" s="73"/>
      <c r="E22" s="41"/>
      <c r="F22" s="41"/>
      <c r="G22" s="41"/>
      <c r="H22" s="41"/>
      <c r="I22" s="41"/>
      <c r="J22" s="41"/>
      <c r="K22" s="30" t="str">
        <f t="shared" si="0"/>
        <v/>
      </c>
      <c r="L22" s="76"/>
      <c r="M22" s="65" t="str">
        <f t="shared" si="6"/>
        <v/>
      </c>
      <c r="N22" s="41"/>
      <c r="O22" s="41"/>
      <c r="P22" s="30" t="str">
        <f t="shared" si="1"/>
        <v/>
      </c>
      <c r="Q22" s="30" t="str">
        <f t="shared" si="2"/>
        <v/>
      </c>
      <c r="R22" s="42" t="str">
        <f t="shared" si="3"/>
        <v/>
      </c>
      <c r="S22" s="65" t="str">
        <f t="shared" si="4"/>
        <v/>
      </c>
      <c r="T22" s="65" t="str">
        <f t="shared" si="5"/>
        <v/>
      </c>
    </row>
    <row r="23" spans="1:20" ht="15">
      <c r="A23" s="51" t="str">
        <f>IF(B23="","",SUBTOTAL(3,$B$12:B23))</f>
        <v/>
      </c>
      <c r="B23" s="40"/>
      <c r="C23" s="72"/>
      <c r="D23" s="73"/>
      <c r="E23" s="41"/>
      <c r="F23" s="41"/>
      <c r="G23" s="41"/>
      <c r="H23" s="41"/>
      <c r="I23" s="41"/>
      <c r="J23" s="41"/>
      <c r="K23" s="30" t="str">
        <f t="shared" si="0"/>
        <v/>
      </c>
      <c r="L23" s="76"/>
      <c r="M23" s="65" t="str">
        <f t="shared" si="6"/>
        <v/>
      </c>
      <c r="N23" s="41"/>
      <c r="O23" s="41"/>
      <c r="P23" s="30" t="str">
        <f t="shared" si="1"/>
        <v/>
      </c>
      <c r="Q23" s="30" t="str">
        <f t="shared" si="2"/>
        <v/>
      </c>
      <c r="R23" s="42" t="str">
        <f t="shared" si="3"/>
        <v/>
      </c>
      <c r="S23" s="65" t="str">
        <f t="shared" si="4"/>
        <v/>
      </c>
      <c r="T23" s="65" t="str">
        <f t="shared" si="5"/>
        <v/>
      </c>
    </row>
    <row r="24" spans="1:20" ht="15">
      <c r="A24" s="51" t="str">
        <f>IF(B24="","",SUBTOTAL(3,$B$12:B24))</f>
        <v/>
      </c>
      <c r="B24" s="40"/>
      <c r="C24" s="72"/>
      <c r="D24" s="73"/>
      <c r="E24" s="41"/>
      <c r="F24" s="41"/>
      <c r="G24" s="41"/>
      <c r="H24" s="41"/>
      <c r="I24" s="41"/>
      <c r="J24" s="41"/>
      <c r="K24" s="30" t="str">
        <f t="shared" si="0"/>
        <v/>
      </c>
      <c r="L24" s="76"/>
      <c r="M24" s="65" t="str">
        <f t="shared" si="6"/>
        <v/>
      </c>
      <c r="N24" s="41"/>
      <c r="O24" s="41"/>
      <c r="P24" s="30" t="str">
        <f t="shared" si="1"/>
        <v/>
      </c>
      <c r="Q24" s="30" t="str">
        <f t="shared" si="2"/>
        <v/>
      </c>
      <c r="R24" s="42" t="str">
        <f t="shared" si="3"/>
        <v/>
      </c>
      <c r="S24" s="65" t="str">
        <f t="shared" si="4"/>
        <v/>
      </c>
      <c r="T24" s="65" t="str">
        <f t="shared" si="5"/>
        <v/>
      </c>
    </row>
    <row r="25" spans="1:20" ht="15">
      <c r="A25" s="51" t="str">
        <f>IF(B25="","",SUBTOTAL(3,$B$12:B25))</f>
        <v/>
      </c>
      <c r="B25" s="40"/>
      <c r="C25" s="72"/>
      <c r="D25" s="73"/>
      <c r="E25" s="41"/>
      <c r="F25" s="41"/>
      <c r="G25" s="41"/>
      <c r="H25" s="41"/>
      <c r="I25" s="41"/>
      <c r="J25" s="41"/>
      <c r="K25" s="30" t="str">
        <f t="shared" si="0"/>
        <v/>
      </c>
      <c r="L25" s="76"/>
      <c r="M25" s="65" t="str">
        <f t="shared" si="6"/>
        <v/>
      </c>
      <c r="N25" s="41"/>
      <c r="O25" s="41"/>
      <c r="P25" s="30" t="str">
        <f t="shared" si="1"/>
        <v/>
      </c>
      <c r="Q25" s="30" t="str">
        <f t="shared" si="2"/>
        <v/>
      </c>
      <c r="R25" s="42" t="str">
        <f t="shared" si="3"/>
        <v/>
      </c>
      <c r="S25" s="65" t="str">
        <f t="shared" si="4"/>
        <v/>
      </c>
      <c r="T25" s="65" t="str">
        <f t="shared" si="5"/>
        <v/>
      </c>
    </row>
    <row r="26" spans="1:20" ht="15">
      <c r="A26" s="51" t="str">
        <f>IF(B26="","",SUBTOTAL(3,$B$12:B26))</f>
        <v/>
      </c>
      <c r="B26" s="40"/>
      <c r="C26" s="72"/>
      <c r="D26" s="73"/>
      <c r="E26" s="41"/>
      <c r="F26" s="41"/>
      <c r="G26" s="41"/>
      <c r="H26" s="41"/>
      <c r="I26" s="41"/>
      <c r="J26" s="41"/>
      <c r="K26" s="30" t="str">
        <f t="shared" si="0"/>
        <v/>
      </c>
      <c r="L26" s="76"/>
      <c r="M26" s="65" t="str">
        <f t="shared" si="6"/>
        <v/>
      </c>
      <c r="N26" s="41"/>
      <c r="O26" s="41"/>
      <c r="P26" s="30" t="str">
        <f t="shared" si="1"/>
        <v/>
      </c>
      <c r="Q26" s="30" t="str">
        <f t="shared" si="2"/>
        <v/>
      </c>
      <c r="R26" s="42" t="str">
        <f t="shared" si="3"/>
        <v/>
      </c>
      <c r="S26" s="65" t="str">
        <f t="shared" si="4"/>
        <v/>
      </c>
      <c r="T26" s="65" t="str">
        <f t="shared" si="5"/>
        <v/>
      </c>
    </row>
    <row r="27" spans="1:20" ht="15">
      <c r="A27" s="51" t="str">
        <f>IF(B27="","",SUBTOTAL(3,$B$12:B27))</f>
        <v/>
      </c>
      <c r="B27" s="40"/>
      <c r="C27" s="72"/>
      <c r="D27" s="73"/>
      <c r="E27" s="41"/>
      <c r="F27" s="41"/>
      <c r="G27" s="41"/>
      <c r="H27" s="41"/>
      <c r="I27" s="41"/>
      <c r="J27" s="41"/>
      <c r="K27" s="30" t="str">
        <f t="shared" si="0"/>
        <v/>
      </c>
      <c r="L27" s="76"/>
      <c r="M27" s="65" t="str">
        <f t="shared" si="6"/>
        <v/>
      </c>
      <c r="N27" s="41"/>
      <c r="O27" s="41"/>
      <c r="P27" s="30" t="str">
        <f t="shared" si="1"/>
        <v/>
      </c>
      <c r="Q27" s="30" t="str">
        <f t="shared" si="2"/>
        <v/>
      </c>
      <c r="R27" s="42" t="str">
        <f t="shared" si="3"/>
        <v/>
      </c>
      <c r="S27" s="65" t="str">
        <f t="shared" si="4"/>
        <v/>
      </c>
      <c r="T27" s="65" t="str">
        <f t="shared" si="5"/>
        <v/>
      </c>
    </row>
    <row r="28" spans="1:20" ht="15">
      <c r="A28" s="51" t="str">
        <f>IF(B28="","",SUBTOTAL(3,$B$12:B28))</f>
        <v/>
      </c>
      <c r="B28" s="40"/>
      <c r="C28" s="72"/>
      <c r="D28" s="73"/>
      <c r="E28" s="41"/>
      <c r="F28" s="41"/>
      <c r="G28" s="41"/>
      <c r="H28" s="41"/>
      <c r="I28" s="41"/>
      <c r="J28" s="41"/>
      <c r="K28" s="30" t="str">
        <f t="shared" si="0"/>
        <v/>
      </c>
      <c r="L28" s="76"/>
      <c r="M28" s="65" t="str">
        <f t="shared" si="6"/>
        <v/>
      </c>
      <c r="N28" s="41"/>
      <c r="O28" s="41"/>
      <c r="P28" s="30" t="str">
        <f t="shared" si="1"/>
        <v/>
      </c>
      <c r="Q28" s="30" t="str">
        <f t="shared" si="2"/>
        <v/>
      </c>
      <c r="R28" s="42" t="str">
        <f t="shared" si="3"/>
        <v/>
      </c>
      <c r="S28" s="65" t="str">
        <f t="shared" si="4"/>
        <v/>
      </c>
      <c r="T28" s="65" t="str">
        <f t="shared" si="5"/>
        <v/>
      </c>
    </row>
    <row r="29" spans="1:20" ht="15">
      <c r="A29" s="51" t="str">
        <f>IF(B29="","",SUBTOTAL(3,$B$12:B29))</f>
        <v/>
      </c>
      <c r="B29" s="40"/>
      <c r="C29" s="72"/>
      <c r="D29" s="73"/>
      <c r="E29" s="41"/>
      <c r="F29" s="41"/>
      <c r="G29" s="41"/>
      <c r="H29" s="41"/>
      <c r="I29" s="41"/>
      <c r="J29" s="41"/>
      <c r="K29" s="30" t="str">
        <f t="shared" si="0"/>
        <v/>
      </c>
      <c r="L29" s="76"/>
      <c r="M29" s="65" t="str">
        <f t="shared" si="6"/>
        <v/>
      </c>
      <c r="N29" s="41"/>
      <c r="O29" s="41"/>
      <c r="P29" s="30" t="str">
        <f t="shared" si="1"/>
        <v/>
      </c>
      <c r="Q29" s="30" t="str">
        <f t="shared" si="2"/>
        <v/>
      </c>
      <c r="R29" s="42" t="str">
        <f t="shared" si="3"/>
        <v/>
      </c>
      <c r="S29" s="65" t="str">
        <f t="shared" si="4"/>
        <v/>
      </c>
      <c r="T29" s="65" t="str">
        <f t="shared" si="5"/>
        <v/>
      </c>
    </row>
    <row r="30" spans="1:20" ht="15">
      <c r="A30" s="51" t="str">
        <f>IF(B30="","",SUBTOTAL(3,$B$12:B30))</f>
        <v/>
      </c>
      <c r="B30" s="40"/>
      <c r="C30" s="72"/>
      <c r="D30" s="73"/>
      <c r="E30" s="41"/>
      <c r="F30" s="41"/>
      <c r="G30" s="41"/>
      <c r="H30" s="41"/>
      <c r="I30" s="41"/>
      <c r="J30" s="41"/>
      <c r="K30" s="30" t="str">
        <f t="shared" si="0"/>
        <v/>
      </c>
      <c r="L30" s="76"/>
      <c r="M30" s="65" t="str">
        <f t="shared" si="6"/>
        <v/>
      </c>
      <c r="N30" s="41"/>
      <c r="O30" s="41"/>
      <c r="P30" s="30" t="str">
        <f t="shared" si="1"/>
        <v/>
      </c>
      <c r="Q30" s="30" t="str">
        <f t="shared" si="2"/>
        <v/>
      </c>
      <c r="R30" s="42" t="str">
        <f t="shared" si="3"/>
        <v/>
      </c>
      <c r="S30" s="65" t="str">
        <f t="shared" si="4"/>
        <v/>
      </c>
      <c r="T30" s="65" t="str">
        <f t="shared" si="5"/>
        <v/>
      </c>
    </row>
    <row r="31" spans="1:20" ht="15">
      <c r="A31" s="51" t="str">
        <f>IF(B31="","",SUBTOTAL(3,$B$12:B31))</f>
        <v/>
      </c>
      <c r="B31" s="40"/>
      <c r="C31" s="72"/>
      <c r="D31" s="73"/>
      <c r="E31" s="41"/>
      <c r="F31" s="41"/>
      <c r="G31" s="41"/>
      <c r="H31" s="41"/>
      <c r="I31" s="41"/>
      <c r="J31" s="41"/>
      <c r="K31" s="30" t="str">
        <f t="shared" si="0"/>
        <v/>
      </c>
      <c r="L31" s="76"/>
      <c r="M31" s="65" t="str">
        <f t="shared" si="6"/>
        <v/>
      </c>
      <c r="N31" s="41"/>
      <c r="O31" s="41"/>
      <c r="P31" s="30" t="str">
        <f t="shared" si="1"/>
        <v/>
      </c>
      <c r="Q31" s="30" t="str">
        <f t="shared" si="2"/>
        <v/>
      </c>
      <c r="R31" s="42" t="str">
        <f t="shared" si="3"/>
        <v/>
      </c>
      <c r="S31" s="65" t="str">
        <f t="shared" si="4"/>
        <v/>
      </c>
      <c r="T31" s="65" t="str">
        <f t="shared" si="5"/>
        <v/>
      </c>
    </row>
    <row r="32" spans="1:20" ht="15">
      <c r="A32" s="51" t="str">
        <f>IF(B32="","",SUBTOTAL(3,$B$12:B32))</f>
        <v/>
      </c>
      <c r="B32" s="40"/>
      <c r="C32" s="72"/>
      <c r="D32" s="73"/>
      <c r="E32" s="41"/>
      <c r="F32" s="41"/>
      <c r="G32" s="41"/>
      <c r="H32" s="41"/>
      <c r="I32" s="41"/>
      <c r="J32" s="41"/>
      <c r="K32" s="30" t="str">
        <f t="shared" si="0"/>
        <v/>
      </c>
      <c r="L32" s="76"/>
      <c r="M32" s="65" t="str">
        <f t="shared" si="6"/>
        <v/>
      </c>
      <c r="N32" s="41"/>
      <c r="O32" s="41"/>
      <c r="P32" s="30" t="str">
        <f t="shared" si="1"/>
        <v/>
      </c>
      <c r="Q32" s="30" t="str">
        <f t="shared" si="2"/>
        <v/>
      </c>
      <c r="R32" s="42" t="str">
        <f t="shared" si="3"/>
        <v/>
      </c>
      <c r="S32" s="65" t="str">
        <f t="shared" si="4"/>
        <v/>
      </c>
      <c r="T32" s="65" t="str">
        <f t="shared" si="5"/>
        <v/>
      </c>
    </row>
    <row r="33" spans="1:20" ht="15">
      <c r="A33" s="51" t="str">
        <f>IF(B33="","",SUBTOTAL(3,$B$12:B33))</f>
        <v/>
      </c>
      <c r="B33" s="40"/>
      <c r="C33" s="72"/>
      <c r="D33" s="73"/>
      <c r="E33" s="41"/>
      <c r="F33" s="41"/>
      <c r="G33" s="41"/>
      <c r="H33" s="41"/>
      <c r="I33" s="41"/>
      <c r="J33" s="41"/>
      <c r="K33" s="30" t="str">
        <f t="shared" si="0"/>
        <v/>
      </c>
      <c r="L33" s="76"/>
      <c r="M33" s="65" t="str">
        <f t="shared" si="6"/>
        <v/>
      </c>
      <c r="N33" s="41"/>
      <c r="O33" s="41"/>
      <c r="P33" s="30" t="str">
        <f t="shared" si="1"/>
        <v/>
      </c>
      <c r="Q33" s="30" t="str">
        <f t="shared" si="2"/>
        <v/>
      </c>
      <c r="R33" s="42" t="str">
        <f t="shared" si="3"/>
        <v/>
      </c>
      <c r="S33" s="65" t="str">
        <f t="shared" si="4"/>
        <v/>
      </c>
      <c r="T33" s="65" t="str">
        <f t="shared" si="5"/>
        <v/>
      </c>
    </row>
    <row r="34" spans="1:20" ht="15">
      <c r="A34" s="51" t="str">
        <f>IF(B34="","",SUBTOTAL(3,$B$12:B34))</f>
        <v/>
      </c>
      <c r="B34" s="40"/>
      <c r="C34" s="72"/>
      <c r="D34" s="73"/>
      <c r="E34" s="41"/>
      <c r="F34" s="41"/>
      <c r="G34" s="41"/>
      <c r="H34" s="41"/>
      <c r="I34" s="41"/>
      <c r="J34" s="41"/>
      <c r="K34" s="30" t="str">
        <f t="shared" si="0"/>
        <v/>
      </c>
      <c r="L34" s="76"/>
      <c r="M34" s="65" t="str">
        <f t="shared" si="6"/>
        <v/>
      </c>
      <c r="N34" s="41"/>
      <c r="O34" s="41"/>
      <c r="P34" s="30" t="str">
        <f t="shared" si="1"/>
        <v/>
      </c>
      <c r="Q34" s="30" t="str">
        <f t="shared" si="2"/>
        <v/>
      </c>
      <c r="R34" s="42" t="str">
        <f t="shared" si="3"/>
        <v/>
      </c>
      <c r="S34" s="65" t="str">
        <f t="shared" si="4"/>
        <v/>
      </c>
      <c r="T34" s="65" t="str">
        <f t="shared" si="5"/>
        <v/>
      </c>
    </row>
    <row r="35" spans="1:20" ht="15">
      <c r="A35" s="51" t="str">
        <f>IF(B35="","",SUBTOTAL(3,$B$12:B35))</f>
        <v/>
      </c>
      <c r="B35" s="40"/>
      <c r="C35" s="72"/>
      <c r="D35" s="73"/>
      <c r="E35" s="41"/>
      <c r="F35" s="41"/>
      <c r="G35" s="41"/>
      <c r="H35" s="41"/>
      <c r="I35" s="41"/>
      <c r="J35" s="41"/>
      <c r="K35" s="30" t="str">
        <f t="shared" si="0"/>
        <v/>
      </c>
      <c r="L35" s="76"/>
      <c r="M35" s="65" t="str">
        <f t="shared" si="6"/>
        <v/>
      </c>
      <c r="N35" s="41"/>
      <c r="O35" s="41"/>
      <c r="P35" s="30" t="str">
        <f t="shared" si="1"/>
        <v/>
      </c>
      <c r="Q35" s="30" t="str">
        <f t="shared" si="2"/>
        <v/>
      </c>
      <c r="R35" s="42" t="str">
        <f t="shared" si="3"/>
        <v/>
      </c>
      <c r="S35" s="65" t="str">
        <f t="shared" si="4"/>
        <v/>
      </c>
      <c r="T35" s="65" t="str">
        <f t="shared" si="5"/>
        <v/>
      </c>
    </row>
    <row r="36" spans="1:20" ht="15">
      <c r="A36" s="51" t="str">
        <f>IF(B36="","",SUBTOTAL(3,$B$12:B36))</f>
        <v/>
      </c>
      <c r="B36" s="40"/>
      <c r="C36" s="72"/>
      <c r="D36" s="73"/>
      <c r="E36" s="41"/>
      <c r="F36" s="41"/>
      <c r="G36" s="41"/>
      <c r="H36" s="41"/>
      <c r="I36" s="41"/>
      <c r="J36" s="41"/>
      <c r="K36" s="30" t="str">
        <f t="shared" si="0"/>
        <v/>
      </c>
      <c r="L36" s="76"/>
      <c r="M36" s="65" t="str">
        <f t="shared" si="6"/>
        <v/>
      </c>
      <c r="N36" s="41"/>
      <c r="O36" s="41"/>
      <c r="P36" s="30" t="str">
        <f t="shared" si="1"/>
        <v/>
      </c>
      <c r="Q36" s="30" t="str">
        <f t="shared" si="2"/>
        <v/>
      </c>
      <c r="R36" s="42" t="str">
        <f t="shared" si="3"/>
        <v/>
      </c>
      <c r="S36" s="65" t="str">
        <f t="shared" si="4"/>
        <v/>
      </c>
      <c r="T36" s="65" t="str">
        <f t="shared" si="5"/>
        <v/>
      </c>
    </row>
    <row r="37" spans="1:20" ht="15">
      <c r="A37" s="51" t="str">
        <f>IF(B37="","",SUBTOTAL(3,$B$12:B37))</f>
        <v/>
      </c>
      <c r="B37" s="40"/>
      <c r="C37" s="72"/>
      <c r="D37" s="73"/>
      <c r="E37" s="41"/>
      <c r="F37" s="41"/>
      <c r="G37" s="41"/>
      <c r="H37" s="41"/>
      <c r="I37" s="41"/>
      <c r="J37" s="41"/>
      <c r="K37" s="30" t="str">
        <f t="shared" si="0"/>
        <v/>
      </c>
      <c r="L37" s="76"/>
      <c r="M37" s="65" t="str">
        <f t="shared" si="6"/>
        <v/>
      </c>
      <c r="N37" s="41"/>
      <c r="O37" s="41"/>
      <c r="P37" s="30" t="str">
        <f t="shared" si="1"/>
        <v/>
      </c>
      <c r="Q37" s="30" t="str">
        <f t="shared" si="2"/>
        <v/>
      </c>
      <c r="R37" s="42" t="str">
        <f t="shared" si="3"/>
        <v/>
      </c>
      <c r="S37" s="65" t="str">
        <f t="shared" si="4"/>
        <v/>
      </c>
      <c r="T37" s="65" t="str">
        <f t="shared" si="5"/>
        <v/>
      </c>
    </row>
    <row r="38" spans="1:20" ht="15">
      <c r="A38" s="51" t="str">
        <f>IF(B38="","",SUBTOTAL(3,$B$12:B38))</f>
        <v/>
      </c>
      <c r="B38" s="40"/>
      <c r="C38" s="72"/>
      <c r="D38" s="73"/>
      <c r="E38" s="41"/>
      <c r="F38" s="41"/>
      <c r="G38" s="41"/>
      <c r="H38" s="41"/>
      <c r="I38" s="41"/>
      <c r="J38" s="41"/>
      <c r="K38" s="30" t="str">
        <f t="shared" si="0"/>
        <v/>
      </c>
      <c r="L38" s="76"/>
      <c r="M38" s="65" t="str">
        <f t="shared" si="6"/>
        <v/>
      </c>
      <c r="N38" s="41"/>
      <c r="O38" s="41"/>
      <c r="P38" s="30" t="str">
        <f t="shared" si="1"/>
        <v/>
      </c>
      <c r="Q38" s="30" t="str">
        <f t="shared" si="2"/>
        <v/>
      </c>
      <c r="R38" s="42" t="str">
        <f t="shared" si="3"/>
        <v/>
      </c>
      <c r="S38" s="65" t="str">
        <f t="shared" si="4"/>
        <v/>
      </c>
      <c r="T38" s="65" t="str">
        <f t="shared" si="5"/>
        <v/>
      </c>
    </row>
    <row r="39" spans="1:20" ht="15">
      <c r="A39" s="51" t="str">
        <f>IF(B39="","",SUBTOTAL(3,$B$12:B39))</f>
        <v/>
      </c>
      <c r="B39" s="40"/>
      <c r="C39" s="72"/>
      <c r="D39" s="73"/>
      <c r="E39" s="41"/>
      <c r="F39" s="41"/>
      <c r="G39" s="41"/>
      <c r="H39" s="41"/>
      <c r="I39" s="41"/>
      <c r="J39" s="41"/>
      <c r="K39" s="30" t="str">
        <f t="shared" si="0"/>
        <v/>
      </c>
      <c r="L39" s="76"/>
      <c r="M39" s="65" t="str">
        <f t="shared" si="6"/>
        <v/>
      </c>
      <c r="N39" s="41"/>
      <c r="O39" s="41"/>
      <c r="P39" s="30" t="str">
        <f t="shared" si="1"/>
        <v/>
      </c>
      <c r="Q39" s="30" t="str">
        <f t="shared" si="2"/>
        <v/>
      </c>
      <c r="R39" s="42" t="str">
        <f t="shared" si="3"/>
        <v/>
      </c>
      <c r="S39" s="65" t="str">
        <f t="shared" si="4"/>
        <v/>
      </c>
      <c r="T39" s="65" t="str">
        <f t="shared" si="5"/>
        <v/>
      </c>
    </row>
    <row r="40" spans="1:20" ht="15">
      <c r="A40" s="51" t="str">
        <f>IF(B40="","",SUBTOTAL(3,$B$12:B40))</f>
        <v/>
      </c>
      <c r="B40" s="40"/>
      <c r="C40" s="72"/>
      <c r="D40" s="73"/>
      <c r="E40" s="41"/>
      <c r="F40" s="41"/>
      <c r="G40" s="41"/>
      <c r="H40" s="41"/>
      <c r="I40" s="41"/>
      <c r="J40" s="41"/>
      <c r="K40" s="30" t="str">
        <f t="shared" si="0"/>
        <v/>
      </c>
      <c r="L40" s="76"/>
      <c r="M40" s="65" t="str">
        <f t="shared" si="6"/>
        <v/>
      </c>
      <c r="N40" s="41"/>
      <c r="O40" s="41"/>
      <c r="P40" s="30" t="str">
        <f t="shared" si="1"/>
        <v/>
      </c>
      <c r="Q40" s="30" t="str">
        <f t="shared" si="2"/>
        <v/>
      </c>
      <c r="R40" s="42" t="str">
        <f t="shared" si="3"/>
        <v/>
      </c>
      <c r="S40" s="65" t="str">
        <f t="shared" si="4"/>
        <v/>
      </c>
      <c r="T40" s="65" t="str">
        <f t="shared" si="5"/>
        <v/>
      </c>
    </row>
    <row r="41" spans="1:20" ht="15">
      <c r="A41" s="51" t="str">
        <f>IF(B41="","",SUBTOTAL(3,$B$12:B41))</f>
        <v/>
      </c>
      <c r="B41" s="40"/>
      <c r="C41" s="72"/>
      <c r="D41" s="73"/>
      <c r="E41" s="41"/>
      <c r="F41" s="41"/>
      <c r="G41" s="41"/>
      <c r="H41" s="41"/>
      <c r="I41" s="41"/>
      <c r="J41" s="41"/>
      <c r="K41" s="30" t="str">
        <f t="shared" si="0"/>
        <v/>
      </c>
      <c r="L41" s="76"/>
      <c r="M41" s="65" t="str">
        <f t="shared" si="6"/>
        <v/>
      </c>
      <c r="N41" s="41"/>
      <c r="O41" s="41"/>
      <c r="P41" s="30" t="str">
        <f t="shared" si="1"/>
        <v/>
      </c>
      <c r="Q41" s="30" t="str">
        <f t="shared" si="2"/>
        <v/>
      </c>
      <c r="R41" s="42" t="str">
        <f t="shared" si="3"/>
        <v/>
      </c>
      <c r="S41" s="65" t="str">
        <f t="shared" si="4"/>
        <v/>
      </c>
      <c r="T41" s="65" t="str">
        <f t="shared" si="5"/>
        <v/>
      </c>
    </row>
    <row r="42" spans="1:20" ht="15">
      <c r="A42" s="51" t="str">
        <f>IF(B42="","",SUBTOTAL(3,$B$12:B42))</f>
        <v/>
      </c>
      <c r="B42" s="40"/>
      <c r="C42" s="72"/>
      <c r="D42" s="73"/>
      <c r="E42" s="41"/>
      <c r="F42" s="41"/>
      <c r="G42" s="41"/>
      <c r="H42" s="41"/>
      <c r="I42" s="41"/>
      <c r="J42" s="41"/>
      <c r="K42" s="30" t="str">
        <f t="shared" si="0"/>
        <v/>
      </c>
      <c r="L42" s="76"/>
      <c r="M42" s="65" t="str">
        <f t="shared" si="6"/>
        <v/>
      </c>
      <c r="N42" s="41"/>
      <c r="O42" s="41"/>
      <c r="P42" s="30" t="str">
        <f t="shared" si="1"/>
        <v/>
      </c>
      <c r="Q42" s="30" t="str">
        <f t="shared" si="2"/>
        <v/>
      </c>
      <c r="R42" s="42" t="str">
        <f t="shared" si="3"/>
        <v/>
      </c>
      <c r="S42" s="65" t="str">
        <f t="shared" si="4"/>
        <v/>
      </c>
      <c r="T42" s="65" t="str">
        <f t="shared" si="5"/>
        <v/>
      </c>
    </row>
    <row r="43" spans="1:20" ht="15">
      <c r="A43" s="51" t="str">
        <f>IF(B43="","",SUBTOTAL(3,$B$12:B43))</f>
        <v/>
      </c>
      <c r="B43" s="40"/>
      <c r="C43" s="72"/>
      <c r="D43" s="73"/>
      <c r="E43" s="41"/>
      <c r="F43" s="41"/>
      <c r="G43" s="41"/>
      <c r="H43" s="41"/>
      <c r="I43" s="41"/>
      <c r="J43" s="41"/>
      <c r="K43" s="30" t="str">
        <f t="shared" si="0"/>
        <v/>
      </c>
      <c r="L43" s="76"/>
      <c r="M43" s="65" t="str">
        <f t="shared" si="6"/>
        <v/>
      </c>
      <c r="N43" s="41"/>
      <c r="O43" s="41"/>
      <c r="P43" s="30" t="str">
        <f t="shared" si="1"/>
        <v/>
      </c>
      <c r="Q43" s="30" t="str">
        <f t="shared" si="2"/>
        <v/>
      </c>
      <c r="R43" s="42" t="str">
        <f t="shared" si="3"/>
        <v/>
      </c>
      <c r="S43" s="65" t="str">
        <f t="shared" si="4"/>
        <v/>
      </c>
      <c r="T43" s="65" t="str">
        <f t="shared" si="5"/>
        <v/>
      </c>
    </row>
    <row r="44" spans="1:20" ht="15">
      <c r="A44" s="51" t="str">
        <f>IF(B44="","",SUBTOTAL(3,$B$12:B44))</f>
        <v/>
      </c>
      <c r="B44" s="40"/>
      <c r="C44" s="72"/>
      <c r="D44" s="73"/>
      <c r="E44" s="41"/>
      <c r="F44" s="41"/>
      <c r="G44" s="41"/>
      <c r="H44" s="41"/>
      <c r="I44" s="41"/>
      <c r="J44" s="41"/>
      <c r="K44" s="30" t="str">
        <f t="shared" ref="K44:K71" si="7">IF(OR(B44="",$C$6="",$I$6="",$K$6="",$M$90=""),"",IF((COUNT(E44:J44))=0,0,ROUND((SUM(E44:G44)+2*SUM(H44:J44))/(COUNT(E44:G44)+2*COUNT(H44:J44)),1)))</f>
        <v/>
      </c>
      <c r="L44" s="76"/>
      <c r="M44" s="65" t="str">
        <f t="shared" si="6"/>
        <v/>
      </c>
      <c r="N44" s="41"/>
      <c r="O44" s="41"/>
      <c r="P44" s="30" t="str">
        <f t="shared" ref="P44:P71" si="8">IF(OR(B44="",$C$6="",$I$6="",$K$6="",$M$90=""),"",ROUND((K44*0.4+N44*0.6),1))</f>
        <v/>
      </c>
      <c r="Q44" s="30" t="str">
        <f t="shared" ref="Q44:Q71" si="9">IF(OR(B44="",$C$6="",$I$6="",$K$6="",$M$90="",O44=""),"",IF(O44&gt;N44,ROUND((K44*0.4+O44*0.6),1),P44))</f>
        <v/>
      </c>
      <c r="R44" s="42" t="str">
        <f t="shared" ref="R44:R71" si="10">IF(B44="","",IF(P44="","KXL",IF(P44&lt;4,"Kém",IF(P44&lt;5,"Yếu",IF(P44&lt;6,"TB",IF(P44&lt;7,"TBK",IF(P44&lt;8,"Khá",IF(P44&lt;9,"Giỏi","XS"))))))))</f>
        <v/>
      </c>
      <c r="S44" s="65" t="str">
        <f t="shared" ref="S44:S71" si="11">IF(C44="","",IF(AND(N44&gt;=3,P44&gt;=5),"ĐẠT","KĐẠT"))</f>
        <v/>
      </c>
      <c r="T44" s="65" t="str">
        <f t="shared" ref="T44:T71" si="12">IF(OR(C44="",O44=""),"",IF(AND(O44&gt;=3,Q44&gt;=5),"ĐẠT","KĐẠT"))</f>
        <v/>
      </c>
    </row>
    <row r="45" spans="1:20" ht="15">
      <c r="A45" s="51" t="str">
        <f>IF(B45="","",SUBTOTAL(3,$B$12:B45))</f>
        <v/>
      </c>
      <c r="B45" s="40"/>
      <c r="C45" s="72"/>
      <c r="D45" s="73"/>
      <c r="E45" s="41"/>
      <c r="F45" s="41"/>
      <c r="G45" s="41"/>
      <c r="H45" s="41"/>
      <c r="I45" s="41"/>
      <c r="J45" s="41"/>
      <c r="K45" s="30" t="str">
        <f t="shared" si="7"/>
        <v/>
      </c>
      <c r="L45" s="76"/>
      <c r="M45" s="65" t="str">
        <f t="shared" si="6"/>
        <v/>
      </c>
      <c r="N45" s="41"/>
      <c r="O45" s="41"/>
      <c r="P45" s="30" t="str">
        <f t="shared" si="8"/>
        <v/>
      </c>
      <c r="Q45" s="30" t="str">
        <f t="shared" si="9"/>
        <v/>
      </c>
      <c r="R45" s="42" t="str">
        <f t="shared" si="10"/>
        <v/>
      </c>
      <c r="S45" s="65" t="str">
        <f t="shared" si="11"/>
        <v/>
      </c>
      <c r="T45" s="65" t="str">
        <f t="shared" si="12"/>
        <v/>
      </c>
    </row>
    <row r="46" spans="1:20" ht="15">
      <c r="A46" s="51" t="str">
        <f>IF(B46="","",SUBTOTAL(3,$B$12:B46))</f>
        <v/>
      </c>
      <c r="B46" s="40"/>
      <c r="C46" s="72"/>
      <c r="D46" s="73"/>
      <c r="E46" s="41"/>
      <c r="F46" s="41"/>
      <c r="G46" s="41"/>
      <c r="H46" s="41"/>
      <c r="I46" s="41"/>
      <c r="J46" s="41"/>
      <c r="K46" s="30" t="str">
        <f t="shared" si="7"/>
        <v/>
      </c>
      <c r="L46" s="76"/>
      <c r="M46" s="65" t="str">
        <f t="shared" si="6"/>
        <v/>
      </c>
      <c r="N46" s="41"/>
      <c r="O46" s="41"/>
      <c r="P46" s="30" t="str">
        <f t="shared" si="8"/>
        <v/>
      </c>
      <c r="Q46" s="30" t="str">
        <f t="shared" si="9"/>
        <v/>
      </c>
      <c r="R46" s="42" t="str">
        <f t="shared" si="10"/>
        <v/>
      </c>
      <c r="S46" s="65" t="str">
        <f t="shared" si="11"/>
        <v/>
      </c>
      <c r="T46" s="65" t="str">
        <f t="shared" si="12"/>
        <v/>
      </c>
    </row>
    <row r="47" spans="1:20" ht="15">
      <c r="A47" s="51" t="str">
        <f>IF(B47="","",SUBTOTAL(3,$B$12:B47))</f>
        <v/>
      </c>
      <c r="B47" s="40"/>
      <c r="C47" s="72"/>
      <c r="D47" s="73"/>
      <c r="E47" s="41"/>
      <c r="F47" s="41"/>
      <c r="G47" s="41"/>
      <c r="H47" s="41"/>
      <c r="I47" s="41"/>
      <c r="J47" s="41"/>
      <c r="K47" s="30" t="str">
        <f t="shared" si="7"/>
        <v/>
      </c>
      <c r="L47" s="76"/>
      <c r="M47" s="65" t="str">
        <f t="shared" si="6"/>
        <v/>
      </c>
      <c r="N47" s="41"/>
      <c r="O47" s="41"/>
      <c r="P47" s="30" t="str">
        <f t="shared" si="8"/>
        <v/>
      </c>
      <c r="Q47" s="30" t="str">
        <f t="shared" si="9"/>
        <v/>
      </c>
      <c r="R47" s="42" t="str">
        <f t="shared" si="10"/>
        <v/>
      </c>
      <c r="S47" s="65" t="str">
        <f t="shared" si="11"/>
        <v/>
      </c>
      <c r="T47" s="65" t="str">
        <f t="shared" si="12"/>
        <v/>
      </c>
    </row>
    <row r="48" spans="1:20" ht="15">
      <c r="A48" s="51" t="str">
        <f>IF(B48="","",SUBTOTAL(3,$B$12:B48))</f>
        <v/>
      </c>
      <c r="B48" s="40"/>
      <c r="C48" s="72"/>
      <c r="D48" s="73"/>
      <c r="E48" s="41"/>
      <c r="F48" s="41"/>
      <c r="G48" s="41"/>
      <c r="H48" s="41"/>
      <c r="I48" s="41"/>
      <c r="J48" s="41"/>
      <c r="K48" s="30" t="str">
        <f t="shared" si="7"/>
        <v/>
      </c>
      <c r="L48" s="76"/>
      <c r="M48" s="65" t="str">
        <f t="shared" si="6"/>
        <v/>
      </c>
      <c r="N48" s="41"/>
      <c r="O48" s="41"/>
      <c r="P48" s="30" t="str">
        <f t="shared" si="8"/>
        <v/>
      </c>
      <c r="Q48" s="30" t="str">
        <f t="shared" si="9"/>
        <v/>
      </c>
      <c r="R48" s="42" t="str">
        <f t="shared" si="10"/>
        <v/>
      </c>
      <c r="S48" s="65" t="str">
        <f t="shared" si="11"/>
        <v/>
      </c>
      <c r="T48" s="65" t="str">
        <f t="shared" si="12"/>
        <v/>
      </c>
    </row>
    <row r="49" spans="1:20" ht="15">
      <c r="A49" s="51" t="str">
        <f>IF(B49="","",SUBTOTAL(3,$B$12:B49))</f>
        <v/>
      </c>
      <c r="B49" s="40"/>
      <c r="C49" s="72"/>
      <c r="D49" s="73"/>
      <c r="E49" s="41"/>
      <c r="F49" s="41"/>
      <c r="G49" s="41"/>
      <c r="H49" s="41"/>
      <c r="I49" s="41"/>
      <c r="J49" s="41"/>
      <c r="K49" s="30" t="str">
        <f t="shared" si="7"/>
        <v/>
      </c>
      <c r="L49" s="76"/>
      <c r="M49" s="65" t="str">
        <f t="shared" si="6"/>
        <v/>
      </c>
      <c r="N49" s="41"/>
      <c r="O49" s="41"/>
      <c r="P49" s="30" t="str">
        <f t="shared" si="8"/>
        <v/>
      </c>
      <c r="Q49" s="30" t="str">
        <f t="shared" si="9"/>
        <v/>
      </c>
      <c r="R49" s="42" t="str">
        <f t="shared" si="10"/>
        <v/>
      </c>
      <c r="S49" s="65" t="str">
        <f t="shared" si="11"/>
        <v/>
      </c>
      <c r="T49" s="65" t="str">
        <f t="shared" si="12"/>
        <v/>
      </c>
    </row>
    <row r="50" spans="1:20" ht="15">
      <c r="A50" s="51" t="str">
        <f>IF(B50="","",SUBTOTAL(3,$B$12:B50))</f>
        <v/>
      </c>
      <c r="B50" s="40"/>
      <c r="C50" s="72"/>
      <c r="D50" s="73"/>
      <c r="E50" s="41"/>
      <c r="F50" s="41"/>
      <c r="G50" s="41"/>
      <c r="H50" s="41"/>
      <c r="I50" s="41"/>
      <c r="J50" s="41"/>
      <c r="K50" s="30" t="str">
        <f t="shared" si="7"/>
        <v/>
      </c>
      <c r="L50" s="76"/>
      <c r="M50" s="65" t="str">
        <f t="shared" si="6"/>
        <v/>
      </c>
      <c r="N50" s="41"/>
      <c r="O50" s="41"/>
      <c r="P50" s="30" t="str">
        <f t="shared" si="8"/>
        <v/>
      </c>
      <c r="Q50" s="30" t="str">
        <f t="shared" si="9"/>
        <v/>
      </c>
      <c r="R50" s="42" t="str">
        <f t="shared" si="10"/>
        <v/>
      </c>
      <c r="S50" s="65" t="str">
        <f t="shared" si="11"/>
        <v/>
      </c>
      <c r="T50" s="65" t="str">
        <f t="shared" si="12"/>
        <v/>
      </c>
    </row>
    <row r="51" spans="1:20" ht="15">
      <c r="A51" s="51" t="str">
        <f>IF(B51="","",SUBTOTAL(3,$B$12:B51))</f>
        <v/>
      </c>
      <c r="B51" s="40"/>
      <c r="C51" s="72"/>
      <c r="D51" s="73"/>
      <c r="E51" s="41"/>
      <c r="F51" s="41"/>
      <c r="G51" s="41"/>
      <c r="H51" s="41"/>
      <c r="I51" s="41"/>
      <c r="J51" s="41"/>
      <c r="K51" s="30" t="str">
        <f t="shared" si="7"/>
        <v/>
      </c>
      <c r="L51" s="76"/>
      <c r="M51" s="65" t="str">
        <f t="shared" si="6"/>
        <v/>
      </c>
      <c r="N51" s="41"/>
      <c r="O51" s="41"/>
      <c r="P51" s="30" t="str">
        <f t="shared" si="8"/>
        <v/>
      </c>
      <c r="Q51" s="30" t="str">
        <f t="shared" si="9"/>
        <v/>
      </c>
      <c r="R51" s="42" t="str">
        <f t="shared" si="10"/>
        <v/>
      </c>
      <c r="S51" s="65" t="str">
        <f t="shared" si="11"/>
        <v/>
      </c>
      <c r="T51" s="65" t="str">
        <f t="shared" si="12"/>
        <v/>
      </c>
    </row>
    <row r="52" spans="1:20" ht="15">
      <c r="A52" s="51" t="str">
        <f>IF(B52="","",SUBTOTAL(3,$B$12:B52))</f>
        <v/>
      </c>
      <c r="B52" s="40"/>
      <c r="C52" s="72"/>
      <c r="D52" s="73"/>
      <c r="E52" s="41"/>
      <c r="F52" s="41"/>
      <c r="G52" s="41"/>
      <c r="H52" s="41"/>
      <c r="I52" s="41"/>
      <c r="J52" s="41"/>
      <c r="K52" s="30" t="str">
        <f t="shared" si="7"/>
        <v/>
      </c>
      <c r="L52" s="76"/>
      <c r="M52" s="65" t="str">
        <f t="shared" si="6"/>
        <v/>
      </c>
      <c r="N52" s="41"/>
      <c r="O52" s="41"/>
      <c r="P52" s="30" t="str">
        <f t="shared" si="8"/>
        <v/>
      </c>
      <c r="Q52" s="30" t="str">
        <f t="shared" si="9"/>
        <v/>
      </c>
      <c r="R52" s="42" t="str">
        <f t="shared" si="10"/>
        <v/>
      </c>
      <c r="S52" s="65" t="str">
        <f t="shared" si="11"/>
        <v/>
      </c>
      <c r="T52" s="65" t="str">
        <f t="shared" si="12"/>
        <v/>
      </c>
    </row>
    <row r="53" spans="1:20" ht="15">
      <c r="A53" s="51" t="str">
        <f>IF(B53="","",SUBTOTAL(3,$B$12:B53))</f>
        <v/>
      </c>
      <c r="B53" s="40"/>
      <c r="C53" s="72"/>
      <c r="D53" s="73"/>
      <c r="E53" s="41"/>
      <c r="F53" s="41"/>
      <c r="G53" s="41"/>
      <c r="H53" s="41"/>
      <c r="I53" s="41"/>
      <c r="J53" s="41"/>
      <c r="K53" s="30" t="str">
        <f t="shared" si="7"/>
        <v/>
      </c>
      <c r="L53" s="76"/>
      <c r="M53" s="65" t="str">
        <f t="shared" si="6"/>
        <v/>
      </c>
      <c r="N53" s="41"/>
      <c r="O53" s="41"/>
      <c r="P53" s="30" t="str">
        <f t="shared" si="8"/>
        <v/>
      </c>
      <c r="Q53" s="30" t="str">
        <f t="shared" si="9"/>
        <v/>
      </c>
      <c r="R53" s="42" t="str">
        <f t="shared" si="10"/>
        <v/>
      </c>
      <c r="S53" s="65" t="str">
        <f t="shared" si="11"/>
        <v/>
      </c>
      <c r="T53" s="65" t="str">
        <f t="shared" si="12"/>
        <v/>
      </c>
    </row>
    <row r="54" spans="1:20" ht="15">
      <c r="A54" s="51" t="str">
        <f>IF(B54="","",SUBTOTAL(3,$B$12:B54))</f>
        <v/>
      </c>
      <c r="B54" s="40"/>
      <c r="C54" s="72"/>
      <c r="D54" s="73"/>
      <c r="E54" s="41"/>
      <c r="F54" s="41"/>
      <c r="G54" s="41"/>
      <c r="H54" s="41"/>
      <c r="I54" s="41"/>
      <c r="J54" s="41"/>
      <c r="K54" s="30" t="str">
        <f t="shared" si="7"/>
        <v/>
      </c>
      <c r="L54" s="76"/>
      <c r="M54" s="65" t="str">
        <f t="shared" si="6"/>
        <v/>
      </c>
      <c r="N54" s="41"/>
      <c r="O54" s="41"/>
      <c r="P54" s="30" t="str">
        <f t="shared" si="8"/>
        <v/>
      </c>
      <c r="Q54" s="30" t="str">
        <f t="shared" si="9"/>
        <v/>
      </c>
      <c r="R54" s="42" t="str">
        <f t="shared" si="10"/>
        <v/>
      </c>
      <c r="S54" s="65" t="str">
        <f t="shared" si="11"/>
        <v/>
      </c>
      <c r="T54" s="65" t="str">
        <f t="shared" si="12"/>
        <v/>
      </c>
    </row>
    <row r="55" spans="1:20" ht="15">
      <c r="A55" s="51" t="str">
        <f>IF(B55="","",SUBTOTAL(3,$B$12:B55))</f>
        <v/>
      </c>
      <c r="B55" s="43"/>
      <c r="C55" s="72"/>
      <c r="D55" s="73"/>
      <c r="E55" s="41"/>
      <c r="F55" s="41"/>
      <c r="G55" s="41"/>
      <c r="H55" s="41"/>
      <c r="I55" s="41"/>
      <c r="J55" s="41"/>
      <c r="K55" s="30" t="str">
        <f t="shared" si="7"/>
        <v/>
      </c>
      <c r="L55" s="76"/>
      <c r="M55" s="65" t="str">
        <f t="shared" si="6"/>
        <v/>
      </c>
      <c r="N55" s="41"/>
      <c r="O55" s="41"/>
      <c r="P55" s="30" t="str">
        <f t="shared" si="8"/>
        <v/>
      </c>
      <c r="Q55" s="30" t="str">
        <f t="shared" si="9"/>
        <v/>
      </c>
      <c r="R55" s="42" t="str">
        <f t="shared" si="10"/>
        <v/>
      </c>
      <c r="S55" s="65" t="str">
        <f t="shared" si="11"/>
        <v/>
      </c>
      <c r="T55" s="65" t="str">
        <f t="shared" si="12"/>
        <v/>
      </c>
    </row>
    <row r="56" spans="1:20" ht="15">
      <c r="A56" s="51" t="str">
        <f>IF(B56="","",SUBTOTAL(3,$B$12:B56))</f>
        <v/>
      </c>
      <c r="B56" s="43"/>
      <c r="C56" s="72"/>
      <c r="D56" s="73"/>
      <c r="E56" s="41"/>
      <c r="F56" s="41"/>
      <c r="G56" s="41"/>
      <c r="H56" s="41"/>
      <c r="I56" s="41"/>
      <c r="J56" s="41"/>
      <c r="K56" s="30" t="str">
        <f t="shared" si="7"/>
        <v/>
      </c>
      <c r="L56" s="76"/>
      <c r="M56" s="65" t="str">
        <f t="shared" si="6"/>
        <v/>
      </c>
      <c r="N56" s="41"/>
      <c r="O56" s="41"/>
      <c r="P56" s="30" t="str">
        <f t="shared" si="8"/>
        <v/>
      </c>
      <c r="Q56" s="30" t="str">
        <f t="shared" si="9"/>
        <v/>
      </c>
      <c r="R56" s="42" t="str">
        <f t="shared" si="10"/>
        <v/>
      </c>
      <c r="S56" s="65" t="str">
        <f t="shared" si="11"/>
        <v/>
      </c>
      <c r="T56" s="65" t="str">
        <f t="shared" si="12"/>
        <v/>
      </c>
    </row>
    <row r="57" spans="1:20" ht="15">
      <c r="A57" s="51" t="str">
        <f>IF(B57="","",SUBTOTAL(3,$B$12:B57))</f>
        <v/>
      </c>
      <c r="B57" s="40"/>
      <c r="C57" s="72"/>
      <c r="D57" s="73"/>
      <c r="E57" s="41"/>
      <c r="F57" s="41"/>
      <c r="G57" s="41"/>
      <c r="H57" s="41"/>
      <c r="I57" s="41"/>
      <c r="J57" s="41"/>
      <c r="K57" s="30" t="str">
        <f t="shared" si="7"/>
        <v/>
      </c>
      <c r="L57" s="76"/>
      <c r="M57" s="65" t="str">
        <f t="shared" si="6"/>
        <v/>
      </c>
      <c r="N57" s="41"/>
      <c r="O57" s="41"/>
      <c r="P57" s="30" t="str">
        <f t="shared" si="8"/>
        <v/>
      </c>
      <c r="Q57" s="30" t="str">
        <f t="shared" si="9"/>
        <v/>
      </c>
      <c r="R57" s="42" t="str">
        <f t="shared" si="10"/>
        <v/>
      </c>
      <c r="S57" s="65" t="str">
        <f t="shared" si="11"/>
        <v/>
      </c>
      <c r="T57" s="65" t="str">
        <f t="shared" si="12"/>
        <v/>
      </c>
    </row>
    <row r="58" spans="1:20" ht="15">
      <c r="A58" s="51" t="str">
        <f>IF(B58="","",SUBTOTAL(3,$B$12:B58))</f>
        <v/>
      </c>
      <c r="B58" s="40"/>
      <c r="C58" s="72"/>
      <c r="D58" s="73"/>
      <c r="E58" s="41"/>
      <c r="F58" s="41"/>
      <c r="G58" s="41"/>
      <c r="H58" s="41"/>
      <c r="I58" s="41"/>
      <c r="J58" s="41"/>
      <c r="K58" s="30" t="str">
        <f t="shared" si="7"/>
        <v/>
      </c>
      <c r="L58" s="76"/>
      <c r="M58" s="65" t="str">
        <f t="shared" si="6"/>
        <v/>
      </c>
      <c r="N58" s="41"/>
      <c r="O58" s="41"/>
      <c r="P58" s="30" t="str">
        <f t="shared" si="8"/>
        <v/>
      </c>
      <c r="Q58" s="30" t="str">
        <f t="shared" si="9"/>
        <v/>
      </c>
      <c r="R58" s="42" t="str">
        <f t="shared" si="10"/>
        <v/>
      </c>
      <c r="S58" s="65" t="str">
        <f t="shared" si="11"/>
        <v/>
      </c>
      <c r="T58" s="65" t="str">
        <f t="shared" si="12"/>
        <v/>
      </c>
    </row>
    <row r="59" spans="1:20" ht="15">
      <c r="A59" s="51" t="str">
        <f>IF(B59="","",SUBTOTAL(3,$B$12:B59))</f>
        <v/>
      </c>
      <c r="B59" s="40"/>
      <c r="C59" s="72"/>
      <c r="D59" s="73"/>
      <c r="E59" s="41"/>
      <c r="F59" s="41"/>
      <c r="G59" s="41"/>
      <c r="H59" s="41"/>
      <c r="I59" s="41"/>
      <c r="J59" s="41"/>
      <c r="K59" s="30" t="str">
        <f t="shared" si="7"/>
        <v/>
      </c>
      <c r="L59" s="76"/>
      <c r="M59" s="65" t="str">
        <f t="shared" si="6"/>
        <v/>
      </c>
      <c r="N59" s="41"/>
      <c r="O59" s="41"/>
      <c r="P59" s="30" t="str">
        <f t="shared" si="8"/>
        <v/>
      </c>
      <c r="Q59" s="30" t="str">
        <f t="shared" si="9"/>
        <v/>
      </c>
      <c r="R59" s="42" t="str">
        <f t="shared" si="10"/>
        <v/>
      </c>
      <c r="S59" s="65" t="str">
        <f t="shared" si="11"/>
        <v/>
      </c>
      <c r="T59" s="65" t="str">
        <f t="shared" si="12"/>
        <v/>
      </c>
    </row>
    <row r="60" spans="1:20" ht="15">
      <c r="A60" s="51" t="str">
        <f>IF(B60="","",SUBTOTAL(3,$B$12:B60))</f>
        <v/>
      </c>
      <c r="B60" s="40"/>
      <c r="C60" s="72"/>
      <c r="D60" s="73"/>
      <c r="E60" s="41"/>
      <c r="F60" s="41"/>
      <c r="G60" s="41"/>
      <c r="H60" s="41"/>
      <c r="I60" s="41"/>
      <c r="J60" s="41"/>
      <c r="K60" s="30" t="str">
        <f t="shared" si="7"/>
        <v/>
      </c>
      <c r="L60" s="76"/>
      <c r="M60" s="65" t="str">
        <f t="shared" si="6"/>
        <v/>
      </c>
      <c r="N60" s="41"/>
      <c r="O60" s="41"/>
      <c r="P60" s="30" t="str">
        <f t="shared" si="8"/>
        <v/>
      </c>
      <c r="Q60" s="30" t="str">
        <f t="shared" si="9"/>
        <v/>
      </c>
      <c r="R60" s="42" t="str">
        <f t="shared" si="10"/>
        <v/>
      </c>
      <c r="S60" s="65" t="str">
        <f t="shared" si="11"/>
        <v/>
      </c>
      <c r="T60" s="65" t="str">
        <f t="shared" si="12"/>
        <v/>
      </c>
    </row>
    <row r="61" spans="1:20" ht="15">
      <c r="A61" s="51" t="str">
        <f>IF(B61="","",SUBTOTAL(3,$B$12:B61))</f>
        <v/>
      </c>
      <c r="B61" s="40"/>
      <c r="C61" s="72"/>
      <c r="D61" s="73"/>
      <c r="E61" s="41"/>
      <c r="F61" s="41"/>
      <c r="G61" s="41"/>
      <c r="H61" s="41"/>
      <c r="I61" s="41"/>
      <c r="J61" s="41"/>
      <c r="K61" s="30" t="str">
        <f t="shared" si="7"/>
        <v/>
      </c>
      <c r="L61" s="76"/>
      <c r="M61" s="65" t="str">
        <f t="shared" si="6"/>
        <v/>
      </c>
      <c r="N61" s="41"/>
      <c r="O61" s="41"/>
      <c r="P61" s="30" t="str">
        <f t="shared" si="8"/>
        <v/>
      </c>
      <c r="Q61" s="30" t="str">
        <f t="shared" si="9"/>
        <v/>
      </c>
      <c r="R61" s="42" t="str">
        <f t="shared" si="10"/>
        <v/>
      </c>
      <c r="S61" s="65" t="str">
        <f t="shared" si="11"/>
        <v/>
      </c>
      <c r="T61" s="65" t="str">
        <f t="shared" si="12"/>
        <v/>
      </c>
    </row>
    <row r="62" spans="1:20" ht="15">
      <c r="A62" s="51" t="str">
        <f>IF(B62="","",SUBTOTAL(3,$B$12:B62))</f>
        <v/>
      </c>
      <c r="B62" s="40"/>
      <c r="C62" s="72"/>
      <c r="D62" s="73"/>
      <c r="E62" s="41"/>
      <c r="F62" s="41"/>
      <c r="G62" s="41"/>
      <c r="H62" s="41"/>
      <c r="I62" s="41"/>
      <c r="J62" s="41"/>
      <c r="K62" s="30" t="str">
        <f t="shared" si="7"/>
        <v/>
      </c>
      <c r="L62" s="76"/>
      <c r="M62" s="65" t="str">
        <f t="shared" si="6"/>
        <v/>
      </c>
      <c r="N62" s="41"/>
      <c r="O62" s="41"/>
      <c r="P62" s="30" t="str">
        <f t="shared" si="8"/>
        <v/>
      </c>
      <c r="Q62" s="30" t="str">
        <f t="shared" si="9"/>
        <v/>
      </c>
      <c r="R62" s="42" t="str">
        <f t="shared" si="10"/>
        <v/>
      </c>
      <c r="S62" s="65" t="str">
        <f t="shared" si="11"/>
        <v/>
      </c>
      <c r="T62" s="65" t="str">
        <f t="shared" si="12"/>
        <v/>
      </c>
    </row>
    <row r="63" spans="1:20" ht="15">
      <c r="A63" s="51" t="str">
        <f>IF(B63="","",SUBTOTAL(3,$B$12:B63))</f>
        <v/>
      </c>
      <c r="B63" s="40"/>
      <c r="C63" s="72"/>
      <c r="D63" s="73"/>
      <c r="E63" s="41"/>
      <c r="F63" s="41"/>
      <c r="G63" s="41"/>
      <c r="H63" s="41"/>
      <c r="I63" s="41"/>
      <c r="J63" s="41"/>
      <c r="K63" s="30" t="str">
        <f t="shared" si="7"/>
        <v/>
      </c>
      <c r="L63" s="76"/>
      <c r="M63" s="65" t="str">
        <f t="shared" si="6"/>
        <v/>
      </c>
      <c r="N63" s="41"/>
      <c r="O63" s="41"/>
      <c r="P63" s="30" t="str">
        <f t="shared" si="8"/>
        <v/>
      </c>
      <c r="Q63" s="30" t="str">
        <f t="shared" si="9"/>
        <v/>
      </c>
      <c r="R63" s="42" t="str">
        <f t="shared" si="10"/>
        <v/>
      </c>
      <c r="S63" s="65" t="str">
        <f t="shared" si="11"/>
        <v/>
      </c>
      <c r="T63" s="65" t="str">
        <f t="shared" si="12"/>
        <v/>
      </c>
    </row>
    <row r="64" spans="1:20" ht="15">
      <c r="A64" s="51" t="str">
        <f>IF(B64="","",SUBTOTAL(3,$B$12:B64))</f>
        <v/>
      </c>
      <c r="B64" s="40"/>
      <c r="C64" s="72"/>
      <c r="D64" s="73"/>
      <c r="E64" s="41"/>
      <c r="F64" s="41"/>
      <c r="G64" s="41"/>
      <c r="H64" s="41"/>
      <c r="I64" s="41"/>
      <c r="J64" s="41"/>
      <c r="K64" s="30" t="str">
        <f t="shared" si="7"/>
        <v/>
      </c>
      <c r="L64" s="76"/>
      <c r="M64" s="65" t="str">
        <f t="shared" si="6"/>
        <v/>
      </c>
      <c r="N64" s="41"/>
      <c r="O64" s="41"/>
      <c r="P64" s="30" t="str">
        <f t="shared" si="8"/>
        <v/>
      </c>
      <c r="Q64" s="30" t="str">
        <f t="shared" si="9"/>
        <v/>
      </c>
      <c r="R64" s="42" t="str">
        <f t="shared" si="10"/>
        <v/>
      </c>
      <c r="S64" s="65" t="str">
        <f t="shared" si="11"/>
        <v/>
      </c>
      <c r="T64" s="65" t="str">
        <f t="shared" si="12"/>
        <v/>
      </c>
    </row>
    <row r="65" spans="1:20" ht="15">
      <c r="A65" s="51" t="str">
        <f>IF(B65="","",SUBTOTAL(3,$B$12:B65))</f>
        <v/>
      </c>
      <c r="B65" s="40"/>
      <c r="C65" s="72"/>
      <c r="D65" s="73"/>
      <c r="E65" s="41"/>
      <c r="F65" s="41"/>
      <c r="G65" s="41"/>
      <c r="H65" s="41"/>
      <c r="I65" s="41"/>
      <c r="J65" s="41"/>
      <c r="K65" s="30" t="str">
        <f t="shared" si="7"/>
        <v/>
      </c>
      <c r="L65" s="76"/>
      <c r="M65" s="65" t="str">
        <f t="shared" si="6"/>
        <v/>
      </c>
      <c r="N65" s="41"/>
      <c r="O65" s="41"/>
      <c r="P65" s="30" t="str">
        <f t="shared" si="8"/>
        <v/>
      </c>
      <c r="Q65" s="30" t="str">
        <f t="shared" si="9"/>
        <v/>
      </c>
      <c r="R65" s="42" t="str">
        <f t="shared" si="10"/>
        <v/>
      </c>
      <c r="S65" s="65" t="str">
        <f t="shared" si="11"/>
        <v/>
      </c>
      <c r="T65" s="65" t="str">
        <f t="shared" si="12"/>
        <v/>
      </c>
    </row>
    <row r="66" spans="1:20" ht="15">
      <c r="A66" s="51" t="str">
        <f>IF(B66="","",SUBTOTAL(3,$B$12:B66))</f>
        <v/>
      </c>
      <c r="B66" s="40"/>
      <c r="C66" s="72"/>
      <c r="D66" s="73"/>
      <c r="E66" s="41"/>
      <c r="F66" s="41"/>
      <c r="G66" s="41"/>
      <c r="H66" s="41"/>
      <c r="I66" s="41"/>
      <c r="J66" s="41"/>
      <c r="K66" s="30" t="str">
        <f t="shared" si="7"/>
        <v/>
      </c>
      <c r="L66" s="76"/>
      <c r="M66" s="65" t="str">
        <f t="shared" si="6"/>
        <v/>
      </c>
      <c r="N66" s="41"/>
      <c r="O66" s="41"/>
      <c r="P66" s="30" t="str">
        <f t="shared" si="8"/>
        <v/>
      </c>
      <c r="Q66" s="30" t="str">
        <f t="shared" si="9"/>
        <v/>
      </c>
      <c r="R66" s="42" t="str">
        <f t="shared" si="10"/>
        <v/>
      </c>
      <c r="S66" s="65" t="str">
        <f t="shared" si="11"/>
        <v/>
      </c>
      <c r="T66" s="65" t="str">
        <f t="shared" si="12"/>
        <v/>
      </c>
    </row>
    <row r="67" spans="1:20" ht="15">
      <c r="A67" s="51" t="str">
        <f>IF(B67="","",SUBTOTAL(3,$B$12:B67))</f>
        <v/>
      </c>
      <c r="B67" s="40"/>
      <c r="C67" s="72"/>
      <c r="D67" s="73"/>
      <c r="E67" s="41"/>
      <c r="F67" s="41"/>
      <c r="G67" s="41"/>
      <c r="H67" s="41"/>
      <c r="I67" s="41"/>
      <c r="J67" s="41"/>
      <c r="K67" s="30" t="str">
        <f t="shared" si="7"/>
        <v/>
      </c>
      <c r="L67" s="76"/>
      <c r="M67" s="65" t="str">
        <f t="shared" si="6"/>
        <v/>
      </c>
      <c r="N67" s="41"/>
      <c r="O67" s="41"/>
      <c r="P67" s="30" t="str">
        <f t="shared" si="8"/>
        <v/>
      </c>
      <c r="Q67" s="30" t="str">
        <f t="shared" si="9"/>
        <v/>
      </c>
      <c r="R67" s="42" t="str">
        <f t="shared" si="10"/>
        <v/>
      </c>
      <c r="S67" s="65" t="str">
        <f t="shared" si="11"/>
        <v/>
      </c>
      <c r="T67" s="65" t="str">
        <f t="shared" si="12"/>
        <v/>
      </c>
    </row>
    <row r="68" spans="1:20" ht="15">
      <c r="A68" s="51" t="str">
        <f>IF(B68="","",SUBTOTAL(3,$B$12:B68))</f>
        <v/>
      </c>
      <c r="B68" s="40"/>
      <c r="C68" s="72"/>
      <c r="D68" s="73"/>
      <c r="E68" s="41"/>
      <c r="F68" s="41"/>
      <c r="G68" s="41"/>
      <c r="H68" s="41"/>
      <c r="I68" s="41"/>
      <c r="J68" s="41"/>
      <c r="K68" s="30" t="str">
        <f t="shared" si="7"/>
        <v/>
      </c>
      <c r="L68" s="76"/>
      <c r="M68" s="65" t="str">
        <f t="shared" si="6"/>
        <v/>
      </c>
      <c r="N68" s="41"/>
      <c r="O68" s="41"/>
      <c r="P68" s="30" t="str">
        <f t="shared" si="8"/>
        <v/>
      </c>
      <c r="Q68" s="30" t="str">
        <f t="shared" si="9"/>
        <v/>
      </c>
      <c r="R68" s="42" t="str">
        <f t="shared" si="10"/>
        <v/>
      </c>
      <c r="S68" s="65" t="str">
        <f t="shared" si="11"/>
        <v/>
      </c>
      <c r="T68" s="65" t="str">
        <f t="shared" si="12"/>
        <v/>
      </c>
    </row>
    <row r="69" spans="1:20" ht="15">
      <c r="A69" s="51" t="str">
        <f>IF(B69="","",SUBTOTAL(3,$B$12:B69))</f>
        <v/>
      </c>
      <c r="B69" s="40"/>
      <c r="C69" s="72"/>
      <c r="D69" s="73"/>
      <c r="E69" s="41"/>
      <c r="F69" s="41"/>
      <c r="G69" s="41"/>
      <c r="H69" s="41"/>
      <c r="I69" s="41"/>
      <c r="J69" s="41"/>
      <c r="K69" s="30" t="str">
        <f t="shared" si="7"/>
        <v/>
      </c>
      <c r="L69" s="76"/>
      <c r="M69" s="65" t="str">
        <f t="shared" si="6"/>
        <v/>
      </c>
      <c r="N69" s="41"/>
      <c r="O69" s="41"/>
      <c r="P69" s="30" t="str">
        <f t="shared" si="8"/>
        <v/>
      </c>
      <c r="Q69" s="30" t="str">
        <f t="shared" si="9"/>
        <v/>
      </c>
      <c r="R69" s="42" t="str">
        <f t="shared" si="10"/>
        <v/>
      </c>
      <c r="S69" s="65" t="str">
        <f t="shared" si="11"/>
        <v/>
      </c>
      <c r="T69" s="65" t="str">
        <f t="shared" si="12"/>
        <v/>
      </c>
    </row>
    <row r="70" spans="1:20" ht="15">
      <c r="A70" s="51" t="str">
        <f>IF(B70="","",SUBTOTAL(3,$B$12:B70))</f>
        <v/>
      </c>
      <c r="B70" s="40"/>
      <c r="C70" s="72"/>
      <c r="D70" s="73"/>
      <c r="E70" s="41"/>
      <c r="F70" s="41"/>
      <c r="G70" s="41"/>
      <c r="H70" s="41"/>
      <c r="I70" s="41"/>
      <c r="J70" s="41"/>
      <c r="K70" s="30" t="str">
        <f t="shared" si="7"/>
        <v/>
      </c>
      <c r="L70" s="76"/>
      <c r="M70" s="65" t="str">
        <f t="shared" si="6"/>
        <v/>
      </c>
      <c r="N70" s="41"/>
      <c r="O70" s="41"/>
      <c r="P70" s="30" t="str">
        <f t="shared" si="8"/>
        <v/>
      </c>
      <c r="Q70" s="30" t="str">
        <f t="shared" si="9"/>
        <v/>
      </c>
      <c r="R70" s="42" t="str">
        <f t="shared" si="10"/>
        <v/>
      </c>
      <c r="S70" s="65" t="str">
        <f t="shared" si="11"/>
        <v/>
      </c>
      <c r="T70" s="65" t="str">
        <f t="shared" si="12"/>
        <v/>
      </c>
    </row>
    <row r="71" spans="1:20" ht="15">
      <c r="A71" s="51" t="str">
        <f>IF(B71="","",SUBTOTAL(3,$B$12:B71))</f>
        <v/>
      </c>
      <c r="B71" s="40"/>
      <c r="C71" s="72"/>
      <c r="D71" s="73"/>
      <c r="E71" s="41"/>
      <c r="F71" s="41"/>
      <c r="G71" s="41"/>
      <c r="H71" s="41"/>
      <c r="I71" s="41"/>
      <c r="J71" s="41"/>
      <c r="K71" s="30" t="str">
        <f t="shared" si="7"/>
        <v/>
      </c>
      <c r="L71" s="76"/>
      <c r="M71" s="65" t="str">
        <f t="shared" si="6"/>
        <v/>
      </c>
      <c r="N71" s="41"/>
      <c r="O71" s="41"/>
      <c r="P71" s="30" t="str">
        <f t="shared" si="8"/>
        <v/>
      </c>
      <c r="Q71" s="30" t="str">
        <f t="shared" si="9"/>
        <v/>
      </c>
      <c r="R71" s="42" t="str">
        <f t="shared" si="10"/>
        <v/>
      </c>
      <c r="S71" s="65" t="str">
        <f t="shared" si="11"/>
        <v/>
      </c>
      <c r="T71" s="65" t="str">
        <f t="shared" si="12"/>
        <v/>
      </c>
    </row>
    <row r="72" spans="1:20" s="44" customFormat="1">
      <c r="A72" s="252" t="s">
        <v>986</v>
      </c>
      <c r="B72" s="252"/>
      <c r="C72" s="252"/>
      <c r="D72" s="252"/>
      <c r="E72" s="252"/>
      <c r="F72" s="252"/>
      <c r="G72" s="252"/>
      <c r="H72" s="252"/>
      <c r="I72" s="252"/>
      <c r="J72" s="252"/>
      <c r="K72" s="252"/>
      <c r="L72" s="252"/>
      <c r="M72" s="252"/>
      <c r="N72" s="252"/>
      <c r="O72" s="252"/>
      <c r="P72" s="252"/>
      <c r="Q72" s="252"/>
      <c r="R72" s="252"/>
      <c r="S72" s="252"/>
      <c r="T72" s="252"/>
    </row>
    <row r="73" spans="1:20" s="44" customFormat="1" ht="12.75" customHeight="1">
      <c r="A73" s="3"/>
      <c r="B73" s="255" t="str">
        <f>"Tổng danh sách có"</f>
        <v>Tổng danh sách có</v>
      </c>
      <c r="C73" s="255"/>
      <c r="D73" s="255"/>
      <c r="E73" s="275" t="str">
        <f>": "&amp;IF(MAX($A$12:$A$71)=1,0,MAX($A$12:$A$71))&amp;" SV"</f>
        <v>: 0 SV</v>
      </c>
      <c r="F73" s="275"/>
      <c r="I73" s="4"/>
      <c r="J73" s="4"/>
      <c r="K73" s="4"/>
      <c r="L73" s="4"/>
      <c r="M73" s="4"/>
      <c r="N73" s="3"/>
      <c r="Q73" s="66"/>
      <c r="R73" s="66"/>
    </row>
    <row r="74" spans="1:20" s="44" customFormat="1">
      <c r="A74" s="2"/>
      <c r="B74" s="248" t="str">
        <f>"Tổng số SV có điểm Xuất sắc từ 9 đ đến 10 đ"</f>
        <v>Tổng số SV có điểm Xuất sắc từ 9 đ đến 10 đ</v>
      </c>
      <c r="C74" s="248"/>
      <c r="D74" s="248"/>
      <c r="E74" s="248" t="str">
        <f>": "&amp;COUNTIF(R12:R71,"XS")&amp;" SV"</f>
        <v>: 0 SV</v>
      </c>
      <c r="F74" s="248"/>
      <c r="G74" s="248" t="str">
        <f>IF(B12="","","("&amp;ROUND(COUNTIF(R12:R71,"XS")*100/MAX($A$12:$A$71),2)&amp;"%" &amp;")")</f>
        <v/>
      </c>
      <c r="H74" s="248"/>
      <c r="I74" s="258" t="str">
        <f>IF(B12="","","Tổng số SV có điểm &gt;= 5 đ : "&amp;COUNTIF(P12:P71,"&gt;=5")&amp;" SV"&amp;" ("&amp;ROUND(COUNTIF(P12:P71,"&gt;=5")*100/MAX($A$12:$A$71),2)&amp;"%" &amp;")")</f>
        <v/>
      </c>
      <c r="J74" s="258"/>
      <c r="K74" s="258"/>
      <c r="L74" s="258"/>
      <c r="M74" s="258"/>
      <c r="N74" s="258"/>
      <c r="Q74" s="66"/>
      <c r="R74" s="66"/>
    </row>
    <row r="75" spans="1:20" s="44" customFormat="1">
      <c r="A75" s="2"/>
      <c r="B75" s="248" t="str">
        <f>"Tổng số SV có điểm Giỏi từ 8 đ đến &lt;9 đ"</f>
        <v>Tổng số SV có điểm Giỏi từ 8 đ đến &lt;9 đ</v>
      </c>
      <c r="C75" s="248"/>
      <c r="D75" s="248"/>
      <c r="E75" s="248" t="str">
        <f>": "&amp;COUNTIF(R12:R71,"Giỏi")&amp;" SV"</f>
        <v>: 0 SV</v>
      </c>
      <c r="F75" s="248"/>
      <c r="G75" s="248" t="str">
        <f>IF(B12="","","("&amp;ROUND(COUNTIF(R12:R71,"Giỏi")*100/MAX($A$12:$A$71),2)&amp;"%" &amp;")")</f>
        <v/>
      </c>
      <c r="H75" s="248"/>
      <c r="I75" s="258"/>
      <c r="J75" s="258"/>
      <c r="K75" s="258"/>
      <c r="L75" s="258"/>
      <c r="M75" s="258"/>
      <c r="N75" s="258"/>
      <c r="Q75" s="66"/>
      <c r="R75" s="66"/>
    </row>
    <row r="76" spans="1:20" s="44" customFormat="1">
      <c r="A76" s="2"/>
      <c r="B76" s="248" t="str">
        <f>"Tổng số SV có điểm Khá từ 7 đ đến &lt;8 đ"</f>
        <v>Tổng số SV có điểm Khá từ 7 đ đến &lt;8 đ</v>
      </c>
      <c r="C76" s="248"/>
      <c r="D76" s="248"/>
      <c r="E76" s="248" t="str">
        <f>": "&amp;COUNTIF(R12:R71,"Khá")&amp;" SV"</f>
        <v>: 0 SV</v>
      </c>
      <c r="F76" s="248"/>
      <c r="G76" s="248" t="str">
        <f>IF(B12="","","("&amp;ROUND(COUNTIF(R12:R71,"Khá")*100/MAX($A$12:$A$71),2)&amp;"%" &amp;")")</f>
        <v/>
      </c>
      <c r="H76" s="248"/>
      <c r="I76" s="258"/>
      <c r="J76" s="258"/>
      <c r="K76" s="258"/>
      <c r="L76" s="258"/>
      <c r="M76" s="258"/>
      <c r="N76" s="258"/>
      <c r="Q76" s="66"/>
      <c r="R76" s="66"/>
    </row>
    <row r="77" spans="1:20" s="44" customFormat="1">
      <c r="A77" s="2"/>
      <c r="B77" s="248" t="str">
        <f>"Tổng số SV có điểm Trung bình khá từ 6 đ đến &lt;7 đ"</f>
        <v>Tổng số SV có điểm Trung bình khá từ 6 đ đến &lt;7 đ</v>
      </c>
      <c r="C77" s="248"/>
      <c r="D77" s="248"/>
      <c r="E77" s="248" t="str">
        <f>": "&amp;COUNTIF(R12:R71,"TBK")&amp;" SV"</f>
        <v>: 0 SV</v>
      </c>
      <c r="F77" s="248"/>
      <c r="G77" s="248" t="str">
        <f>IF(B12="","","("&amp;ROUND(COUNTIF(R12:R71,"TBK")*100/MAX($A$12:$A$71),2)&amp;"%" &amp;")")</f>
        <v/>
      </c>
      <c r="H77" s="248"/>
      <c r="I77" s="258"/>
      <c r="J77" s="258"/>
      <c r="K77" s="258"/>
      <c r="L77" s="258"/>
      <c r="M77" s="258"/>
      <c r="N77" s="258"/>
      <c r="Q77" s="66"/>
      <c r="R77" s="66"/>
    </row>
    <row r="78" spans="1:20" s="44" customFormat="1">
      <c r="A78" s="2"/>
      <c r="B78" s="248" t="str">
        <f>"Tổng số SV có điểm Trung bình từ 5 đ đến &lt;6 đ"</f>
        <v>Tổng số SV có điểm Trung bình từ 5 đ đến &lt;6 đ</v>
      </c>
      <c r="C78" s="248"/>
      <c r="D78" s="248"/>
      <c r="E78" s="248" t="str">
        <f>": "&amp;COUNTIF(R12:R71,"TB")&amp;" SV"</f>
        <v>: 0 SV</v>
      </c>
      <c r="F78" s="248"/>
      <c r="G78" s="248" t="str">
        <f>IF(B12="","","("&amp;ROUND(COUNTIF(R12:R71,"TB")*100/MAX($A$12:$A$71),2)&amp;"%" &amp;")")</f>
        <v/>
      </c>
      <c r="H78" s="248"/>
      <c r="I78" s="263" t="str">
        <f>IF(B12="","","Tổng số SV có điểm &lt; 5 đ : "&amp;COUNTIF(P12:P71,"&lt;5")&amp;" SV"&amp;" ("&amp;ROUND(COUNTIF(P12:P71,"&lt;5")*100/MAX($A$12:$A$71),2)&amp;"%" &amp;")")</f>
        <v/>
      </c>
      <c r="J78" s="263"/>
      <c r="K78" s="263"/>
      <c r="L78" s="263"/>
      <c r="M78" s="263"/>
      <c r="N78" s="263"/>
      <c r="Q78" s="66"/>
      <c r="R78" s="66"/>
    </row>
    <row r="79" spans="1:20" s="44" customFormat="1">
      <c r="A79" s="2"/>
      <c r="B79" s="248" t="str">
        <f>"Tổng số SV có điểm Yếu từ 4 đ đến &lt;5 đ"</f>
        <v>Tổng số SV có điểm Yếu từ 4 đ đến &lt;5 đ</v>
      </c>
      <c r="C79" s="248"/>
      <c r="D79" s="248"/>
      <c r="E79" s="248" t="str">
        <f>": "&amp;COUNTIF(R12:R71,"Yếu")&amp;" SV"</f>
        <v>: 0 SV</v>
      </c>
      <c r="F79" s="248"/>
      <c r="G79" s="248" t="str">
        <f>IF(B12="","","("&amp;ROUND(COUNTIF(R12:R71,"Yếu")*100/MAX($A$12:$A$71),2)&amp;"%"&amp;")")</f>
        <v/>
      </c>
      <c r="H79" s="248"/>
      <c r="I79" s="263"/>
      <c r="J79" s="263"/>
      <c r="K79" s="263"/>
      <c r="L79" s="263"/>
      <c r="M79" s="263"/>
      <c r="N79" s="263"/>
      <c r="Q79" s="66"/>
      <c r="R79" s="66"/>
    </row>
    <row r="80" spans="1:20" s="44" customFormat="1">
      <c r="A80" s="2"/>
      <c r="B80" s="248" t="str">
        <f>"Tổng số SV có điểm Kém dưới 4 đ"</f>
        <v>Tổng số SV có điểm Kém dưới 4 đ</v>
      </c>
      <c r="C80" s="248"/>
      <c r="D80" s="248"/>
      <c r="E80" s="248" t="str">
        <f>": "&amp;COUNTIF(R12:R71,"Kém")&amp;" SV"</f>
        <v>: 0 SV</v>
      </c>
      <c r="F80" s="248"/>
      <c r="G80" s="248" t="str">
        <f>IF(B12="","","("&amp;ROUND(COUNTIF(R12:R71,"Kém")*100/MAX($A$12:$A$71),2)&amp;"%"&amp;")")</f>
        <v/>
      </c>
      <c r="H80" s="248"/>
      <c r="I80" s="263"/>
      <c r="J80" s="263"/>
      <c r="K80" s="263"/>
      <c r="L80" s="263"/>
      <c r="M80" s="263"/>
      <c r="N80" s="263"/>
      <c r="Q80" s="66"/>
      <c r="R80" s="66"/>
    </row>
    <row r="81" spans="1:18" s="44" customFormat="1">
      <c r="A81" s="2"/>
      <c r="B81" s="248" t="str">
        <f>"Tổng số SV không xếp loại vì chưa đủ điều kiện"</f>
        <v>Tổng số SV không xếp loại vì chưa đủ điều kiện</v>
      </c>
      <c r="C81" s="248"/>
      <c r="D81" s="248"/>
      <c r="E81" s="248" t="str">
        <f>": "&amp;COUNTIF(R12:R71,"KXL")&amp;" SV"</f>
        <v>: 0 SV</v>
      </c>
      <c r="F81" s="248"/>
      <c r="G81" s="248" t="str">
        <f>IF(B12="","","("&amp;ROUND(COUNTIF(R12:R71,"KXL")*100/MAX($A$12:$A$71),2)&amp;"%"&amp;")")</f>
        <v/>
      </c>
      <c r="H81" s="248"/>
      <c r="I81" s="263"/>
      <c r="J81" s="263"/>
      <c r="K81" s="263"/>
      <c r="L81" s="263"/>
      <c r="M81" s="263"/>
      <c r="N81" s="263"/>
      <c r="Q81" s="66"/>
      <c r="R81" s="66"/>
    </row>
    <row r="82" spans="1:18" ht="15.75">
      <c r="B82" s="313" t="str">
        <f>IF(OR(C6="",I6="",K6=""),"Thông tin trong bảng tính chỉ hiển thị sau khi nhập tên học phần, số ĐVHT, tên Lớp đầy đủ",IF(AND(C6&lt;&gt;"",I6&lt;&gt;"",K6&lt;&gt;"",B12=""),"Hãy điền tên LỚP CŨ và Họ tên học sinh",""))</f>
        <v>Thông tin trong bảng tính chỉ hiển thị sau khi nhập tên học phần, số ĐVHT, tên Lớp đầy đủ</v>
      </c>
      <c r="C82" s="313"/>
      <c r="D82" s="313"/>
      <c r="E82" s="313"/>
      <c r="F82" s="313"/>
      <c r="G82" s="313"/>
      <c r="H82" s="313"/>
      <c r="I82" s="313"/>
      <c r="J82" s="313"/>
      <c r="K82" s="313"/>
      <c r="L82" s="313"/>
      <c r="M82" s="313"/>
      <c r="N82" s="313"/>
    </row>
    <row r="83" spans="1:18" ht="15.75" customHeight="1">
      <c r="A83" s="247" t="s">
        <v>20</v>
      </c>
      <c r="B83" s="247"/>
      <c r="C83" s="247"/>
      <c r="D83" s="247" t="s">
        <v>27</v>
      </c>
      <c r="E83" s="247"/>
      <c r="F83" s="247"/>
      <c r="G83" s="247"/>
      <c r="I83" s="77"/>
      <c r="J83" s="77"/>
      <c r="K83" s="77"/>
      <c r="L83" s="77"/>
      <c r="M83" s="247" t="s">
        <v>21</v>
      </c>
      <c r="N83" s="247"/>
      <c r="O83" s="247"/>
      <c r="P83" s="247"/>
      <c r="Q83" s="247"/>
    </row>
    <row r="84" spans="1:18">
      <c r="A84" s="45"/>
      <c r="B84" s="45"/>
      <c r="C84" s="45"/>
      <c r="D84" s="45"/>
      <c r="F84" s="45"/>
      <c r="G84" s="45"/>
      <c r="I84" s="45"/>
      <c r="J84" s="45"/>
      <c r="K84" s="45"/>
      <c r="L84" s="45"/>
      <c r="M84" s="45"/>
      <c r="N84" s="45"/>
    </row>
    <row r="90" spans="1:18" s="54" customFormat="1" ht="18.75">
      <c r="A90" s="246"/>
      <c r="B90" s="246"/>
      <c r="C90" s="246"/>
      <c r="D90" s="246"/>
      <c r="E90" s="246"/>
      <c r="F90" s="246"/>
      <c r="G90" s="246"/>
      <c r="I90" s="78"/>
      <c r="J90" s="78"/>
      <c r="K90" s="78"/>
      <c r="L90" s="78"/>
      <c r="M90" s="261"/>
      <c r="N90" s="261"/>
      <c r="O90" s="261"/>
      <c r="P90" s="261"/>
      <c r="Q90" s="261"/>
      <c r="R90" s="56"/>
    </row>
  </sheetData>
  <sheetProtection password="CD88" sheet="1" formatCells="0" formatRows="0"/>
  <dataConsolidate/>
  <mergeCells count="66">
    <mergeCell ref="E7:J7"/>
    <mergeCell ref="Q8:Q11"/>
    <mergeCell ref="O8:O11"/>
    <mergeCell ref="A72:T72"/>
    <mergeCell ref="L7:T7"/>
    <mergeCell ref="B8:B11"/>
    <mergeCell ref="E8:J9"/>
    <mergeCell ref="K8:K11"/>
    <mergeCell ref="C8:D11"/>
    <mergeCell ref="H10:J11"/>
    <mergeCell ref="S8:S11"/>
    <mergeCell ref="T8:T11"/>
    <mergeCell ref="R8:R11"/>
    <mergeCell ref="N8:N11"/>
    <mergeCell ref="A1:D1"/>
    <mergeCell ref="A2:D2"/>
    <mergeCell ref="G6:H6"/>
    <mergeCell ref="E1:T1"/>
    <mergeCell ref="E2:T2"/>
    <mergeCell ref="A3:D3"/>
    <mergeCell ref="A6:B6"/>
    <mergeCell ref="C6:F6"/>
    <mergeCell ref="E3:T3"/>
    <mergeCell ref="A5:T5"/>
    <mergeCell ref="K6:M6"/>
    <mergeCell ref="A4:T4"/>
    <mergeCell ref="D90:G90"/>
    <mergeCell ref="D83:G83"/>
    <mergeCell ref="E80:F80"/>
    <mergeCell ref="G80:H80"/>
    <mergeCell ref="B82:N82"/>
    <mergeCell ref="I78:N81"/>
    <mergeCell ref="M90:Q90"/>
    <mergeCell ref="M83:Q83"/>
    <mergeCell ref="A90:C90"/>
    <mergeCell ref="A83:C83"/>
    <mergeCell ref="B80:D80"/>
    <mergeCell ref="B78:D78"/>
    <mergeCell ref="B79:D79"/>
    <mergeCell ref="B81:D81"/>
    <mergeCell ref="E81:F81"/>
    <mergeCell ref="G81:H81"/>
    <mergeCell ref="A8:A11"/>
    <mergeCell ref="B76:D76"/>
    <mergeCell ref="E77:F77"/>
    <mergeCell ref="I74:N77"/>
    <mergeCell ref="E76:F76"/>
    <mergeCell ref="G76:H76"/>
    <mergeCell ref="B75:D75"/>
    <mergeCell ref="B74:D74"/>
    <mergeCell ref="B77:D77"/>
    <mergeCell ref="E75:F75"/>
    <mergeCell ref="G75:H75"/>
    <mergeCell ref="G77:H77"/>
    <mergeCell ref="E74:F74"/>
    <mergeCell ref="G74:H74"/>
    <mergeCell ref="B73:D73"/>
    <mergeCell ref="E73:F73"/>
    <mergeCell ref="P8:P11"/>
    <mergeCell ref="E10:G11"/>
    <mergeCell ref="L8:L11"/>
    <mergeCell ref="M8:M11"/>
    <mergeCell ref="G79:H79"/>
    <mergeCell ref="E78:F78"/>
    <mergeCell ref="G78:H78"/>
    <mergeCell ref="E79:F79"/>
  </mergeCells>
  <phoneticPr fontId="1" type="noConversion"/>
  <conditionalFormatting sqref="P12:Q71">
    <cfRule type="cellIs" dxfId="1" priority="1" stopIfTrue="1" operator="lessThan">
      <formula>5</formula>
    </cfRule>
  </conditionalFormatting>
  <conditionalFormatting sqref="N12:O71">
    <cfRule type="cellIs" dxfId="0" priority="2" stopIfTrue="1" operator="lessThan">
      <formula>3</formula>
    </cfRule>
  </conditionalFormatting>
  <printOptions horizontalCentered="1"/>
  <pageMargins left="0" right="0" top="0.25" bottom="0.32" header="0.25" footer="0.25"/>
  <pageSetup paperSize="9" scale="7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9</vt:i4>
      </vt:variant>
    </vt:vector>
  </HeadingPairs>
  <TitlesOfParts>
    <vt:vector size="17" baseType="lpstr">
      <vt:lpstr>Hướng dẫn</vt:lpstr>
      <vt:lpstr>TÊN HỌC PHẦN 15TCCN</vt:lpstr>
      <vt:lpstr>DANH SÁCH LỚP</vt:lpstr>
      <vt:lpstr>TH TCCN</vt:lpstr>
      <vt:lpstr>LT TCCN</vt:lpstr>
      <vt:lpstr>DANH SÁCH HỌC LẠI</vt:lpstr>
      <vt:lpstr>LT TCCN HL</vt:lpstr>
      <vt:lpstr>TH TCCN HL</vt:lpstr>
      <vt:lpstr>'LT TCCN'!Print_Area</vt:lpstr>
      <vt:lpstr>'TH TCCN'!Print_Area</vt:lpstr>
      <vt:lpstr>'TH TCCN HL'!Print_Area</vt:lpstr>
      <vt:lpstr>'DANH SÁCH HỌC LẠI'!Print_Titles</vt:lpstr>
      <vt:lpstr>'LT TCCN'!Print_Titles</vt:lpstr>
      <vt:lpstr>'LT TCCN HL'!Print_Titles</vt:lpstr>
      <vt:lpstr>'TÊN HỌC PHẦN 15TCCN'!Print_Titles</vt:lpstr>
      <vt:lpstr>'TH TCCN'!Print_Titles</vt:lpstr>
      <vt:lpstr>'TH TCCN HL'!Print_Titles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VANLUONG</dc:creator>
  <cp:lastModifiedBy>VANLUONG</cp:lastModifiedBy>
  <cp:lastPrinted>2016-01-05T04:19:55Z</cp:lastPrinted>
  <dcterms:created xsi:type="dcterms:W3CDTF">2010-01-28T06:17:39Z</dcterms:created>
  <dcterms:modified xsi:type="dcterms:W3CDTF">2016-03-20T04:05:20Z</dcterms:modified>
</cp:coreProperties>
</file>